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showInkAnnotation="0" codeName="ThisWorkbook" defaultThemeVersion="124226"/>
  <mc:AlternateContent xmlns:mc="http://schemas.openxmlformats.org/markup-compatibility/2006">
    <mc:Choice Requires="x15">
      <x15ac:absPath xmlns:x15ac="http://schemas.microsoft.com/office/spreadsheetml/2010/11/ac" url="https://pwrcnvrt-my.sharepoint.com/personal/paul_d_smith_omnionpower_com/Documents/Documents/OmniOn Power/Website/Tools/"/>
    </mc:Choice>
  </mc:AlternateContent>
  <xr:revisionPtr revIDLastSave="0" documentId="8_{6EC615DD-3C95-4FB2-8174-A66E49C3FB13}" xr6:coauthVersionLast="47" xr6:coauthVersionMax="47" xr10:uidLastSave="{00000000-0000-0000-0000-000000000000}"/>
  <workbookProtection workbookPassword="ED70" lockStructure="1"/>
  <bookViews>
    <workbookView xWindow="29040" yWindow="480" windowWidth="23775" windowHeight="14565" xr2:uid="{00000000-000D-0000-FFFF-FFFF00000000}"/>
  </bookViews>
  <sheets>
    <sheet name="Main" sheetId="4" r:id="rId1"/>
    <sheet name="Instructions" sheetId="3" r:id="rId2"/>
  </sheets>
  <definedNames>
    <definedName name="BattCons">Main!$D$7</definedName>
    <definedName name="FrameNumber">Main!$G$17:$AS$17</definedName>
    <definedName name="Frames_Present">Main!$D$21</definedName>
    <definedName name="Frames_Sys">Main!$D$17</definedName>
    <definedName name="Load_Frame">Main!$G$23:$AS$23</definedName>
    <definedName name="Load_FrameEoD">Main!$G$28:$AS$28</definedName>
    <definedName name="Load_SysEoD">Main!$D$28</definedName>
    <definedName name="Load_SysFloat">Main!$D$23</definedName>
    <definedName name="Load_SysStartRecharge">Main!$D$33</definedName>
    <definedName name="RechargeFactor">Main!$F$9</definedName>
    <definedName name="RectifierPositions_Frame">Main!$G$18:$AS$18</definedName>
    <definedName name="RectifierPositions_Sys">Main!$D$18</definedName>
    <definedName name="RectifierRating">Main!$D$8</definedName>
    <definedName name="Rectifiers_InstalledFrame">Main!$G$19:$AS$19</definedName>
    <definedName name="Rectifiers_InstalledFrame_Balanced">Main!$G$92:$AS$92</definedName>
    <definedName name="Rectifiers_InstalledSys">Main!$D$19</definedName>
    <definedName name="Strings_Frame_Bal">Main!$G$72:$AS$72</definedName>
    <definedName name="StringsInitialFrame">Main!$G$20:$AS$20</definedName>
    <definedName name="StringSys">Main!$D$20</definedName>
    <definedName name="V_EoD">Main!$D$6</definedName>
    <definedName name="V_Float">Main!$D$5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4" l="1"/>
  <c r="AS100" i="4" l="1"/>
  <c r="AR95" i="4"/>
  <c r="AS94" i="4"/>
  <c r="AQ100" i="4"/>
  <c r="AP95" i="4"/>
  <c r="AQ94" i="4"/>
  <c r="AO100" i="4"/>
  <c r="AN95" i="4"/>
  <c r="AO94" i="4"/>
  <c r="AM100" i="4"/>
  <c r="AL95" i="4"/>
  <c r="AM94" i="4"/>
  <c r="AS81" i="4"/>
  <c r="AS80" i="4"/>
  <c r="AQ81" i="4"/>
  <c r="AO81" i="4"/>
  <c r="AM81" i="4"/>
  <c r="AM51" i="4"/>
  <c r="AK51" i="4"/>
  <c r="AS51" i="4"/>
  <c r="AQ51" i="4"/>
  <c r="AO51" i="4"/>
  <c r="AO21" i="4"/>
  <c r="D23" i="4"/>
  <c r="D20" i="4"/>
  <c r="D19" i="4"/>
  <c r="D18" i="4"/>
  <c r="AS34" i="4"/>
  <c r="AS33" i="4"/>
  <c r="AS61" i="4" s="1"/>
  <c r="AS28" i="4"/>
  <c r="AS56" i="4" s="1"/>
  <c r="AQ34" i="4"/>
  <c r="AQ33" i="4"/>
  <c r="AQ105" i="4" s="1"/>
  <c r="AQ28" i="4"/>
  <c r="AQ75" i="4" s="1"/>
  <c r="AO34" i="4"/>
  <c r="AO33" i="4"/>
  <c r="AO105" i="4" s="1"/>
  <c r="AO28" i="4"/>
  <c r="AO75" i="4" s="1"/>
  <c r="AM34" i="4"/>
  <c r="AM33" i="4"/>
  <c r="AM105" i="4" s="1"/>
  <c r="AM28" i="4"/>
  <c r="AM75" i="4" s="1"/>
  <c r="AS21" i="4"/>
  <c r="AQ21" i="4"/>
  <c r="AM21" i="4"/>
  <c r="AM56" i="4" l="1"/>
  <c r="AM61" i="4"/>
  <c r="AM80" i="4"/>
  <c r="AQ80" i="4"/>
  <c r="AO61" i="4"/>
  <c r="AS75" i="4"/>
  <c r="AS105" i="4"/>
  <c r="AO56" i="4"/>
  <c r="AQ56" i="4"/>
  <c r="AQ61" i="4"/>
  <c r="G92" i="4"/>
  <c r="AO80" i="4"/>
  <c r="D91" i="4"/>
  <c r="D71" i="4"/>
  <c r="D47" i="4"/>
  <c r="AA81" i="4"/>
  <c r="AJ95" i="4" l="1"/>
  <c r="AH95" i="4"/>
  <c r="AF95" i="4"/>
  <c r="AD95" i="4"/>
  <c r="AB95" i="4"/>
  <c r="Z95" i="4"/>
  <c r="X95" i="4"/>
  <c r="V95" i="4"/>
  <c r="T95" i="4"/>
  <c r="R95" i="4"/>
  <c r="P95" i="4"/>
  <c r="N95" i="4"/>
  <c r="L95" i="4"/>
  <c r="J95" i="4"/>
  <c r="Y21" i="4" l="1"/>
  <c r="K21" i="4"/>
  <c r="I21" i="4"/>
  <c r="G21" i="4"/>
  <c r="O21" i="4" l="1"/>
  <c r="W21" i="4"/>
  <c r="H95" i="4"/>
  <c r="G95" i="4"/>
  <c r="M21" i="4"/>
  <c r="Q21" i="4"/>
  <c r="S21" i="4"/>
  <c r="U21" i="4"/>
  <c r="AA21" i="4"/>
  <c r="AC21" i="4"/>
  <c r="AE21" i="4"/>
  <c r="AG21" i="4"/>
  <c r="AK100" i="4"/>
  <c r="AI100" i="4"/>
  <c r="AG100" i="4"/>
  <c r="AE100" i="4"/>
  <c r="AC100" i="4"/>
  <c r="AA100" i="4"/>
  <c r="Y100" i="4"/>
  <c r="W100" i="4"/>
  <c r="U100" i="4"/>
  <c r="S100" i="4"/>
  <c r="Q100" i="4"/>
  <c r="O100" i="4"/>
  <c r="M100" i="4"/>
  <c r="K100" i="4"/>
  <c r="I100" i="4"/>
  <c r="G100" i="4"/>
  <c r="AK94" i="4"/>
  <c r="AI94" i="4"/>
  <c r="AG94" i="4"/>
  <c r="AE94" i="4"/>
  <c r="AC94" i="4"/>
  <c r="AA94" i="4"/>
  <c r="Y94" i="4"/>
  <c r="W94" i="4"/>
  <c r="U94" i="4"/>
  <c r="S94" i="4"/>
  <c r="Q94" i="4"/>
  <c r="O94" i="4"/>
  <c r="M94" i="4"/>
  <c r="K94" i="4"/>
  <c r="I94" i="4"/>
  <c r="G94" i="4"/>
  <c r="AK81" i="4"/>
  <c r="AI81" i="4"/>
  <c r="AG81" i="4"/>
  <c r="AE81" i="4"/>
  <c r="AC81" i="4"/>
  <c r="Y81" i="4"/>
  <c r="W81" i="4"/>
  <c r="U81" i="4"/>
  <c r="S81" i="4"/>
  <c r="Q81" i="4"/>
  <c r="O81" i="4"/>
  <c r="M81" i="4"/>
  <c r="K81" i="4"/>
  <c r="I81" i="4"/>
  <c r="G81" i="4"/>
  <c r="AI51" i="4"/>
  <c r="AG51" i="4"/>
  <c r="AE51" i="4"/>
  <c r="AC51" i="4"/>
  <c r="AA51" i="4"/>
  <c r="Y51" i="4"/>
  <c r="W51" i="4"/>
  <c r="U51" i="4"/>
  <c r="S51" i="4"/>
  <c r="Q51" i="4"/>
  <c r="O51" i="4"/>
  <c r="M51" i="4"/>
  <c r="K51" i="4"/>
  <c r="I51" i="4"/>
  <c r="G51" i="4"/>
  <c r="AK34" i="4"/>
  <c r="AI34" i="4"/>
  <c r="AG34" i="4"/>
  <c r="AE34" i="4"/>
  <c r="AC34" i="4"/>
  <c r="AA34" i="4"/>
  <c r="Y34" i="4"/>
  <c r="W34" i="4"/>
  <c r="U34" i="4"/>
  <c r="S34" i="4"/>
  <c r="Q34" i="4"/>
  <c r="O34" i="4"/>
  <c r="M34" i="4"/>
  <c r="K34" i="4"/>
  <c r="I34" i="4"/>
  <c r="G34" i="4"/>
  <c r="AK33" i="4"/>
  <c r="AI33" i="4"/>
  <c r="AG33" i="4"/>
  <c r="AG80" i="4" s="1"/>
  <c r="AE33" i="4"/>
  <c r="AC33" i="4"/>
  <c r="AC61" i="4" s="1"/>
  <c r="AA33" i="4"/>
  <c r="Y33" i="4"/>
  <c r="Y80" i="4" s="1"/>
  <c r="W33" i="4"/>
  <c r="U33" i="4"/>
  <c r="S33" i="4"/>
  <c r="Q33" i="4"/>
  <c r="Q80" i="4" s="1"/>
  <c r="O33" i="4"/>
  <c r="M33" i="4"/>
  <c r="M61" i="4" s="1"/>
  <c r="K33" i="4"/>
  <c r="K80" i="4" s="1"/>
  <c r="I33" i="4"/>
  <c r="I105" i="4" s="1"/>
  <c r="AK28" i="4"/>
  <c r="AK75" i="4" s="1"/>
  <c r="AI28" i="4"/>
  <c r="AG28" i="4"/>
  <c r="AE28" i="4"/>
  <c r="AE75" i="4" s="1"/>
  <c r="AC28" i="4"/>
  <c r="AC75" i="4" s="1"/>
  <c r="AA28" i="4"/>
  <c r="Y28" i="4"/>
  <c r="Y75" i="4" s="1"/>
  <c r="W28" i="4"/>
  <c r="W56" i="4" s="1"/>
  <c r="U28" i="4"/>
  <c r="U75" i="4" s="1"/>
  <c r="S28" i="4"/>
  <c r="Q28" i="4"/>
  <c r="O28" i="4"/>
  <c r="O56" i="4" s="1"/>
  <c r="M28" i="4"/>
  <c r="K28" i="4"/>
  <c r="K56" i="4" s="1"/>
  <c r="I28" i="4"/>
  <c r="G28" i="4"/>
  <c r="G56" i="4" s="1"/>
  <c r="AK21" i="4"/>
  <c r="AI21" i="4"/>
  <c r="F13" i="4"/>
  <c r="D94" i="4" l="1"/>
  <c r="D100" i="4"/>
  <c r="D51" i="4"/>
  <c r="D81" i="4"/>
  <c r="D21" i="4"/>
  <c r="G61" i="4"/>
  <c r="D33" i="4"/>
  <c r="D34" i="4"/>
  <c r="J45" i="4"/>
  <c r="AA56" i="4"/>
  <c r="AA75" i="4"/>
  <c r="AA105" i="4"/>
  <c r="AA80" i="4"/>
  <c r="B89" i="4"/>
  <c r="AC107" i="4"/>
  <c r="AK56" i="4"/>
  <c r="U56" i="4"/>
  <c r="Q61" i="4"/>
  <c r="O75" i="4"/>
  <c r="Y56" i="4"/>
  <c r="AE56" i="4"/>
  <c r="I61" i="4"/>
  <c r="AA61" i="4"/>
  <c r="M105" i="4"/>
  <c r="K61" i="4"/>
  <c r="AG61" i="4"/>
  <c r="I80" i="4"/>
  <c r="K105" i="4"/>
  <c r="AC105" i="4"/>
  <c r="S61" i="4"/>
  <c r="S105" i="4"/>
  <c r="Q56" i="4"/>
  <c r="Q75" i="4"/>
  <c r="AG56" i="4"/>
  <c r="AG75" i="4"/>
  <c r="U80" i="4"/>
  <c r="U105" i="4"/>
  <c r="U61" i="4"/>
  <c r="AK80" i="4"/>
  <c r="AK105" i="4"/>
  <c r="AK61" i="4"/>
  <c r="S80" i="4"/>
  <c r="AI61" i="4"/>
  <c r="AI105" i="4"/>
  <c r="S56" i="4"/>
  <c r="S75" i="4"/>
  <c r="W105" i="4"/>
  <c r="W61" i="4"/>
  <c r="AI80" i="4"/>
  <c r="I75" i="4"/>
  <c r="I56" i="4"/>
  <c r="K75" i="4"/>
  <c r="G105" i="4"/>
  <c r="G80" i="4"/>
  <c r="W80" i="4"/>
  <c r="O61" i="4"/>
  <c r="O80" i="4"/>
  <c r="O105" i="4"/>
  <c r="AE61" i="4"/>
  <c r="AE80" i="4"/>
  <c r="AE105" i="4"/>
  <c r="AI56" i="4"/>
  <c r="AI75" i="4"/>
  <c r="M56" i="4"/>
  <c r="M75" i="4"/>
  <c r="AC56" i="4"/>
  <c r="Y61" i="4"/>
  <c r="W75" i="4"/>
  <c r="Y105" i="4"/>
  <c r="G75" i="4"/>
  <c r="M80" i="4"/>
  <c r="AC80" i="4"/>
  <c r="Q105" i="4"/>
  <c r="AG105" i="4"/>
  <c r="D56" i="4" l="1"/>
  <c r="D105" i="4"/>
  <c r="D80" i="4"/>
  <c r="AS107" i="4"/>
  <c r="AM107" i="4"/>
  <c r="AQ107" i="4"/>
  <c r="AO107" i="4"/>
  <c r="AO35" i="4"/>
  <c r="AM35" i="4"/>
  <c r="AQ35" i="4"/>
  <c r="AS35" i="4"/>
  <c r="W107" i="4"/>
  <c r="AK35" i="4"/>
  <c r="U35" i="4"/>
  <c r="G35" i="4"/>
  <c r="AI35" i="4"/>
  <c r="S35" i="4"/>
  <c r="AG35" i="4"/>
  <c r="Q35" i="4"/>
  <c r="M35" i="4"/>
  <c r="W35" i="4"/>
  <c r="AE35" i="4"/>
  <c r="O35" i="4"/>
  <c r="AC35" i="4"/>
  <c r="D61" i="4"/>
  <c r="AA35" i="4"/>
  <c r="K35" i="4"/>
  <c r="Y35" i="4"/>
  <c r="I35" i="4"/>
  <c r="M107" i="4"/>
  <c r="AG107" i="4"/>
  <c r="Q107" i="4"/>
  <c r="U107" i="4"/>
  <c r="K107" i="4"/>
  <c r="S107" i="4"/>
  <c r="AA107" i="4"/>
  <c r="AI107" i="4"/>
  <c r="I107" i="4"/>
  <c r="O107" i="4"/>
  <c r="G107" i="4"/>
  <c r="AK107" i="4"/>
  <c r="AE107" i="4"/>
  <c r="Y107" i="4"/>
  <c r="D107" i="4" l="1"/>
  <c r="D35" i="4"/>
  <c r="H36" i="4"/>
  <c r="J36" i="4" l="1"/>
  <c r="H37" i="4"/>
  <c r="L36" i="4" l="1"/>
  <c r="J37" i="4"/>
  <c r="L37" i="4" l="1"/>
  <c r="N36" i="4"/>
  <c r="P36" i="4" l="1"/>
  <c r="N37" i="4"/>
  <c r="R36" i="4" l="1"/>
  <c r="P37" i="4"/>
  <c r="T36" i="4" l="1"/>
  <c r="R37" i="4"/>
  <c r="T37" i="4" l="1"/>
  <c r="V36" i="4"/>
  <c r="X36" i="4" l="1"/>
  <c r="V37" i="4"/>
  <c r="X37" i="4" l="1"/>
  <c r="Z36" i="4"/>
  <c r="AB36" i="4" l="1"/>
  <c r="AD36" i="4" s="1"/>
  <c r="Z37" i="4"/>
  <c r="AB37" i="4" l="1"/>
  <c r="AF36" i="4"/>
  <c r="AD37" i="4"/>
  <c r="AH36" i="4" l="1"/>
  <c r="AF37" i="4"/>
  <c r="AJ36" i="4" l="1"/>
  <c r="AH37" i="4"/>
  <c r="AL36" i="4" l="1"/>
  <c r="AL37" i="4" s="1"/>
  <c r="AJ37" i="4"/>
  <c r="AN36" i="4" l="1"/>
  <c r="AP36" i="4" s="1"/>
  <c r="AN37" i="4" l="1"/>
  <c r="AP37" i="4"/>
  <c r="AR36" i="4"/>
  <c r="G72" i="4"/>
  <c r="G73" i="4" s="1"/>
  <c r="D24" i="4"/>
  <c r="H40" i="4"/>
  <c r="D28" i="4"/>
  <c r="F11" i="4"/>
  <c r="S40" i="4"/>
  <c r="F10" i="4"/>
  <c r="D37" i="4" l="1" a="1"/>
  <c r="D37" i="4" s="1"/>
  <c r="AR37" i="4"/>
  <c r="D36" i="4" a="1"/>
  <c r="D36" i="4" s="1"/>
  <c r="I72" i="4"/>
  <c r="I73" i="4" s="1"/>
  <c r="K72" i="4" s="1"/>
  <c r="K73" i="4" s="1"/>
  <c r="M72" i="4" s="1"/>
  <c r="M49" i="4" s="1"/>
  <c r="M63" i="4" s="1"/>
  <c r="AO29" i="4"/>
  <c r="AQ29" i="4"/>
  <c r="AS29" i="4"/>
  <c r="AM29" i="4"/>
  <c r="AE24" i="4"/>
  <c r="AO24" i="4"/>
  <c r="AM24" i="4"/>
  <c r="AS24" i="4"/>
  <c r="AQ24" i="4"/>
  <c r="G82" i="4"/>
  <c r="G49" i="4"/>
  <c r="Y24" i="4"/>
  <c r="I24" i="4"/>
  <c r="M24" i="4"/>
  <c r="G24" i="4"/>
  <c r="H25" i="4" s="1"/>
  <c r="AG24" i="4"/>
  <c r="Q24" i="4"/>
  <c r="AC24" i="4"/>
  <c r="K24" i="4"/>
  <c r="O24" i="4"/>
  <c r="AK24" i="4"/>
  <c r="AI24" i="4"/>
  <c r="S24" i="4"/>
  <c r="U24" i="4"/>
  <c r="W24" i="4"/>
  <c r="AA24" i="4"/>
  <c r="K29" i="4"/>
  <c r="H41" i="4"/>
  <c r="Q29" i="4"/>
  <c r="S29" i="4"/>
  <c r="AI29" i="4"/>
  <c r="Y29" i="4"/>
  <c r="N40" i="4"/>
  <c r="N41" i="4" s="1"/>
  <c r="I29" i="4"/>
  <c r="D29" i="4"/>
  <c r="D75" i="4" s="1"/>
  <c r="O29" i="4"/>
  <c r="G29" i="4"/>
  <c r="H30" i="4" s="1"/>
  <c r="AE29" i="4"/>
  <c r="AG29" i="4"/>
  <c r="M29" i="4"/>
  <c r="W29" i="4"/>
  <c r="AC29" i="4"/>
  <c r="AK29" i="4"/>
  <c r="AA29" i="4"/>
  <c r="U29" i="4"/>
  <c r="I49" i="4" l="1"/>
  <c r="I63" i="4" s="1"/>
  <c r="I82" i="4"/>
  <c r="G63" i="4"/>
  <c r="H83" i="4"/>
  <c r="H84" i="4" s="1"/>
  <c r="H26" i="4"/>
  <c r="J25" i="4"/>
  <c r="H31" i="4"/>
  <c r="K49" i="4"/>
  <c r="K63" i="4" s="1"/>
  <c r="J30" i="4"/>
  <c r="M73" i="4"/>
  <c r="O72" i="4" s="1"/>
  <c r="O82" i="4" s="1"/>
  <c r="M82" i="4"/>
  <c r="K82" i="4"/>
  <c r="J83" i="4" l="1"/>
  <c r="J84" i="4" s="1"/>
  <c r="J26" i="4"/>
  <c r="L25" i="4"/>
  <c r="J31" i="4"/>
  <c r="O49" i="4"/>
  <c r="O63" i="4" s="1"/>
  <c r="O73" i="4"/>
  <c r="L30" i="4"/>
  <c r="L83" i="4" l="1"/>
  <c r="L84" i="4" s="1"/>
  <c r="L26" i="4"/>
  <c r="Q72" i="4"/>
  <c r="Q73" i="4" s="1"/>
  <c r="N25" i="4"/>
  <c r="L31" i="4"/>
  <c r="N30" i="4"/>
  <c r="N83" i="4" l="1"/>
  <c r="N84" i="4" s="1"/>
  <c r="N26" i="4"/>
  <c r="Q49" i="4"/>
  <c r="Q82" i="4"/>
  <c r="P25" i="4"/>
  <c r="N31" i="4"/>
  <c r="P30" i="4"/>
  <c r="S72" i="4"/>
  <c r="P83" i="4"/>
  <c r="Q63" i="4" l="1"/>
  <c r="P26" i="4"/>
  <c r="R25" i="4"/>
  <c r="P31" i="4"/>
  <c r="R30" i="4"/>
  <c r="P84" i="4"/>
  <c r="R83" i="4"/>
  <c r="S49" i="4"/>
  <c r="S82" i="4"/>
  <c r="S73" i="4"/>
  <c r="T25" i="4" l="1"/>
  <c r="T26" i="4" s="1"/>
  <c r="R26" i="4"/>
  <c r="T30" i="4"/>
  <c r="R31" i="4"/>
  <c r="U72" i="4"/>
  <c r="S63" i="4"/>
  <c r="T83" i="4"/>
  <c r="R84" i="4"/>
  <c r="V25" i="4" l="1"/>
  <c r="V26" i="4" s="1"/>
  <c r="T31" i="4"/>
  <c r="V30" i="4"/>
  <c r="T84" i="4"/>
  <c r="U82" i="4"/>
  <c r="U49" i="4"/>
  <c r="U73" i="4"/>
  <c r="X25" i="4" l="1"/>
  <c r="X26" i="4" s="1"/>
  <c r="V31" i="4"/>
  <c r="X30" i="4"/>
  <c r="W72" i="4"/>
  <c r="U63" i="4"/>
  <c r="V83" i="4"/>
  <c r="Z25" i="4" l="1"/>
  <c r="AB25" i="4" s="1"/>
  <c r="AB26" i="4" s="1"/>
  <c r="X31" i="4"/>
  <c r="Z30" i="4"/>
  <c r="W49" i="4"/>
  <c r="W82" i="4"/>
  <c r="X83" i="4" s="1"/>
  <c r="W73" i="4"/>
  <c r="Y72" i="4" s="1"/>
  <c r="V84" i="4"/>
  <c r="Z26" i="4" l="1"/>
  <c r="AD25" i="4"/>
  <c r="Y49" i="4"/>
  <c r="Y63" i="4" s="1"/>
  <c r="Y82" i="4"/>
  <c r="Z83" i="4" s="1"/>
  <c r="Z84" i="4" s="1"/>
  <c r="Y73" i="4"/>
  <c r="AA72" i="4" s="1"/>
  <c r="AB30" i="4"/>
  <c r="Z31" i="4"/>
  <c r="W63" i="4"/>
  <c r="X84" i="4"/>
  <c r="AD26" i="4" l="1"/>
  <c r="AF25" i="4"/>
  <c r="AA82" i="4"/>
  <c r="AB83" i="4" s="1"/>
  <c r="AA73" i="4"/>
  <c r="AC72" i="4" s="1"/>
  <c r="D73" i="4"/>
  <c r="AB31" i="4"/>
  <c r="AD30" i="4"/>
  <c r="AA49" i="4"/>
  <c r="AH25" i="4" l="1"/>
  <c r="AF26" i="4"/>
  <c r="AD31" i="4"/>
  <c r="AF30" i="4"/>
  <c r="AC49" i="4"/>
  <c r="AC63" i="4" s="1"/>
  <c r="AC82" i="4"/>
  <c r="AD83" i="4" s="1"/>
  <c r="AC73" i="4"/>
  <c r="AA63" i="4"/>
  <c r="AB84" i="4"/>
  <c r="AJ25" i="4" l="1"/>
  <c r="AH26" i="4"/>
  <c r="AE72" i="4"/>
  <c r="AF31" i="4"/>
  <c r="AH30" i="4"/>
  <c r="AD84" i="4"/>
  <c r="AL25" i="4" l="1"/>
  <c r="AJ26" i="4"/>
  <c r="AE49" i="4"/>
  <c r="AE63" i="4" s="1"/>
  <c r="AE82" i="4"/>
  <c r="AF83" i="4" s="1"/>
  <c r="AF84" i="4" s="1"/>
  <c r="AE73" i="4"/>
  <c r="AG72" i="4" s="1"/>
  <c r="AH31" i="4"/>
  <c r="AJ30" i="4"/>
  <c r="AN25" i="4" l="1"/>
  <c r="AL26" i="4"/>
  <c r="AL30" i="4"/>
  <c r="AG49" i="4"/>
  <c r="AG63" i="4" s="1"/>
  <c r="AG73" i="4"/>
  <c r="AI72" i="4" s="1"/>
  <c r="AG82" i="4"/>
  <c r="AH83" i="4" s="1"/>
  <c r="AH84" i="4" s="1"/>
  <c r="AJ31" i="4"/>
  <c r="AN26" i="4" l="1"/>
  <c r="AP25" i="4"/>
  <c r="AL31" i="4"/>
  <c r="AN30" i="4"/>
  <c r="AI49" i="4"/>
  <c r="AI82" i="4"/>
  <c r="AJ83" i="4" s="1"/>
  <c r="AI73" i="4"/>
  <c r="AK72" i="4" s="1"/>
  <c r="AR25" i="4" l="1"/>
  <c r="AP26" i="4"/>
  <c r="AK49" i="4"/>
  <c r="AK63" i="4" s="1"/>
  <c r="AN31" i="4"/>
  <c r="AP30" i="4"/>
  <c r="AK82" i="4"/>
  <c r="AK73" i="4"/>
  <c r="AM72" i="4" s="1"/>
  <c r="AJ84" i="4"/>
  <c r="AI63" i="4"/>
  <c r="D26" i="4" l="1" a="1"/>
  <c r="D26" i="4" s="1"/>
  <c r="AR26" i="4"/>
  <c r="D25" i="4" a="1"/>
  <c r="D25" i="4" s="1"/>
  <c r="AL83" i="4"/>
  <c r="AM73" i="4"/>
  <c r="AO72" i="4" s="1"/>
  <c r="AM49" i="4"/>
  <c r="AM63" i="4" s="1"/>
  <c r="AM82" i="4"/>
  <c r="AP31" i="4"/>
  <c r="AR30" i="4"/>
  <c r="D31" i="4" l="1" a="1"/>
  <c r="D31" i="4" s="1"/>
  <c r="AR31" i="4"/>
  <c r="D30" i="4" a="1"/>
  <c r="D30" i="4" s="1"/>
  <c r="AN83" i="4"/>
  <c r="AL84" i="4"/>
  <c r="AO73" i="4"/>
  <c r="AQ72" i="4" s="1"/>
  <c r="AO49" i="4"/>
  <c r="AO63" i="4" s="1"/>
  <c r="AO82" i="4"/>
  <c r="AQ73" i="4" l="1"/>
  <c r="AS72" i="4" s="1"/>
  <c r="AQ49" i="4"/>
  <c r="AQ63" i="4" s="1"/>
  <c r="AQ82" i="4"/>
  <c r="AP83" i="4"/>
  <c r="AN84" i="4"/>
  <c r="AP84" i="4" l="1"/>
  <c r="AR83" i="4"/>
  <c r="AS73" i="4"/>
  <c r="AS49" i="4"/>
  <c r="AS82" i="4"/>
  <c r="D82" i="4" s="1"/>
  <c r="D72" i="4"/>
  <c r="AS63" i="4" l="1"/>
  <c r="D63" i="4" s="1"/>
  <c r="D49" i="4"/>
  <c r="AR84" i="4"/>
  <c r="D84" i="4" a="1"/>
  <c r="D84" i="4" s="1"/>
  <c r="D83" i="4" a="1"/>
  <c r="D83" i="4" s="1"/>
  <c r="AK76" i="4"/>
  <c r="AJ77" i="4" s="1"/>
  <c r="M76" i="4"/>
  <c r="G76" i="4"/>
  <c r="O57" i="4"/>
  <c r="AG76" i="4"/>
  <c r="W57" i="4"/>
  <c r="AC57" i="4"/>
  <c r="K76" i="4"/>
  <c r="AI57" i="4"/>
  <c r="Y76" i="4"/>
  <c r="W76" i="4"/>
  <c r="U76" i="4"/>
  <c r="I76" i="4"/>
  <c r="G57" i="4"/>
  <c r="U57" i="4"/>
  <c r="AK57" i="4"/>
  <c r="AJ58" i="4" s="1"/>
  <c r="O76" i="4"/>
  <c r="K57" i="4"/>
  <c r="S57" i="4"/>
  <c r="Q76" i="4"/>
  <c r="AA76" i="4"/>
  <c r="AC76" i="4"/>
  <c r="AA57" i="4"/>
  <c r="AI76" i="4"/>
  <c r="AG57" i="4"/>
  <c r="AE57" i="4"/>
  <c r="Q57" i="4"/>
  <c r="Y57" i="4"/>
  <c r="AE76" i="4"/>
  <c r="M57" i="4"/>
  <c r="I57" i="4"/>
  <c r="S76" i="4"/>
  <c r="AM57" i="4"/>
  <c r="AL58" i="4" s="1"/>
  <c r="AL59" i="4" s="1"/>
  <c r="AM76" i="4"/>
  <c r="AL77" i="4" s="1"/>
  <c r="AL78" i="4" s="1"/>
  <c r="AO76" i="4"/>
  <c r="AN77" i="4" s="1"/>
  <c r="AN78" i="4" s="1"/>
  <c r="AO57" i="4"/>
  <c r="AN58" i="4" s="1"/>
  <c r="AN59" i="4" s="1"/>
  <c r="AQ76" i="4"/>
  <c r="AP77" i="4" s="1"/>
  <c r="AP78" i="4" s="1"/>
  <c r="AQ57" i="4"/>
  <c r="AP58" i="4" s="1"/>
  <c r="AP59" i="4" s="1"/>
  <c r="AS76" i="4"/>
  <c r="AR77" i="4" s="1"/>
  <c r="AR78" i="4" s="1"/>
  <c r="AS57" i="4"/>
  <c r="AR58" i="4" s="1"/>
  <c r="AR59" i="4" s="1"/>
  <c r="D76" i="4" l="1"/>
  <c r="D57" i="4"/>
  <c r="AJ59" i="4"/>
  <c r="AH58" i="4"/>
  <c r="AJ78" i="4"/>
  <c r="AH77" i="4"/>
  <c r="AH78" i="4" l="1"/>
  <c r="AF77" i="4"/>
  <c r="AH59" i="4"/>
  <c r="AF58" i="4"/>
  <c r="AF59" i="4" l="1"/>
  <c r="AD58" i="4"/>
  <c r="AF78" i="4"/>
  <c r="AD77" i="4"/>
  <c r="AD59" i="4" l="1"/>
  <c r="AB58" i="4"/>
  <c r="AD78" i="4"/>
  <c r="AB77" i="4"/>
  <c r="AB59" i="4" l="1"/>
  <c r="Z58" i="4"/>
  <c r="AB78" i="4"/>
  <c r="Z77" i="4"/>
  <c r="Z78" i="4" l="1"/>
  <c r="X77" i="4"/>
  <c r="X58" i="4"/>
  <c r="Z59" i="4"/>
  <c r="G93" i="4"/>
  <c r="H108" i="4"/>
  <c r="G101" i="4"/>
  <c r="G106" i="4"/>
  <c r="H97" i="4"/>
  <c r="H98" i="4"/>
  <c r="G48" i="4"/>
  <c r="G62" i="4"/>
  <c r="H102" i="4" l="1"/>
  <c r="H103" i="4" s="1"/>
  <c r="H109" i="4"/>
  <c r="I92" i="4"/>
  <c r="X59" i="4"/>
  <c r="V58" i="4"/>
  <c r="X78" i="4"/>
  <c r="V77" i="4"/>
  <c r="H96" i="4"/>
  <c r="G52" i="4"/>
  <c r="H53" i="4" s="1"/>
  <c r="H64" i="4"/>
  <c r="H65" i="4" l="1"/>
  <c r="H54" i="4"/>
  <c r="J98" i="4"/>
  <c r="I93" i="4"/>
  <c r="I48" i="4"/>
  <c r="J97" i="4"/>
  <c r="I62" i="4"/>
  <c r="J108" i="4"/>
  <c r="I101" i="4"/>
  <c r="I106" i="4"/>
  <c r="T77" i="4"/>
  <c r="V78" i="4"/>
  <c r="V59" i="4"/>
  <c r="T58" i="4"/>
  <c r="J102" i="4" l="1"/>
  <c r="J103" i="4" s="1"/>
  <c r="I52" i="4"/>
  <c r="J53" i="4" s="1"/>
  <c r="J109" i="4"/>
  <c r="J64" i="4"/>
  <c r="J96" i="4"/>
  <c r="K92" i="4"/>
  <c r="T59" i="4"/>
  <c r="R58" i="4"/>
  <c r="R77" i="4"/>
  <c r="T78" i="4"/>
  <c r="J65" i="4" l="1"/>
  <c r="K48" i="4"/>
  <c r="K52" i="4" s="1"/>
  <c r="L98" i="4"/>
  <c r="K106" i="4"/>
  <c r="K62" i="4"/>
  <c r="K101" i="4"/>
  <c r="L108" i="4"/>
  <c r="L97" i="4"/>
  <c r="K93" i="4"/>
  <c r="P77" i="4"/>
  <c r="R78" i="4"/>
  <c r="P58" i="4"/>
  <c r="R59" i="4"/>
  <c r="J54" i="4"/>
  <c r="L102" i="4" l="1"/>
  <c r="L103" i="4" s="1"/>
  <c r="L64" i="4"/>
  <c r="L65" i="4" s="1"/>
  <c r="L109" i="4"/>
  <c r="M92" i="4"/>
  <c r="L96" i="4"/>
  <c r="P59" i="4"/>
  <c r="N58" i="4"/>
  <c r="P78" i="4"/>
  <c r="N77" i="4"/>
  <c r="L53" i="4"/>
  <c r="N108" i="4" l="1"/>
  <c r="M106" i="4"/>
  <c r="N98" i="4"/>
  <c r="M62" i="4"/>
  <c r="N97" i="4"/>
  <c r="M101" i="4"/>
  <c r="M93" i="4"/>
  <c r="M48" i="4"/>
  <c r="N59" i="4"/>
  <c r="L58" i="4"/>
  <c r="L77" i="4"/>
  <c r="N78" i="4"/>
  <c r="L54" i="4"/>
  <c r="M52" i="4" l="1"/>
  <c r="N53" i="4" s="1"/>
  <c r="N102" i="4"/>
  <c r="N103" i="4" s="1"/>
  <c r="N109" i="4"/>
  <c r="O92" i="4"/>
  <c r="O48" i="4" s="1"/>
  <c r="O52" i="4" s="1"/>
  <c r="N96" i="4"/>
  <c r="N64" i="4"/>
  <c r="J77" i="4"/>
  <c r="L78" i="4"/>
  <c r="J58" i="4"/>
  <c r="L59" i="4"/>
  <c r="D77" i="4" l="1" a="1"/>
  <c r="D77" i="4" s="1"/>
  <c r="D58" i="4" a="1"/>
  <c r="D58" i="4" s="1"/>
  <c r="O106" i="4"/>
  <c r="O101" i="4"/>
  <c r="P102" i="4" s="1"/>
  <c r="P98" i="4"/>
  <c r="P108" i="4"/>
  <c r="P97" i="4"/>
  <c r="O93" i="4"/>
  <c r="O62" i="4"/>
  <c r="P64" i="4"/>
  <c r="P65" i="4" s="1"/>
  <c r="N65" i="4"/>
  <c r="H58" i="4"/>
  <c r="J59" i="4"/>
  <c r="J78" i="4"/>
  <c r="H77" i="4"/>
  <c r="N54" i="4"/>
  <c r="P53" i="4"/>
  <c r="P54" i="4" s="1"/>
  <c r="D59" i="4" l="1" a="1"/>
  <c r="D59" i="4" s="1"/>
  <c r="D78" i="4" a="1"/>
  <c r="D78" i="4" s="1"/>
  <c r="P109" i="4"/>
  <c r="Q92" i="4"/>
  <c r="Q62" i="4" s="1"/>
  <c r="P96" i="4"/>
  <c r="H59" i="4"/>
  <c r="H78" i="4"/>
  <c r="P103" i="4"/>
  <c r="Q101" i="4" l="1"/>
  <c r="R102" i="4" s="1"/>
  <c r="R108" i="4"/>
  <c r="R98" i="4"/>
  <c r="Q106" i="4"/>
  <c r="R97" i="4"/>
  <c r="Q48" i="4"/>
  <c r="Q52" i="4" s="1"/>
  <c r="Q93" i="4"/>
  <c r="S92" i="4" s="1"/>
  <c r="R96" i="4" l="1"/>
  <c r="R64" i="4"/>
  <c r="R109" i="4"/>
  <c r="R103" i="4"/>
  <c r="R53" i="4"/>
  <c r="S106" i="4"/>
  <c r="S62" i="4"/>
  <c r="S101" i="4"/>
  <c r="T102" i="4" s="1"/>
  <c r="S93" i="4"/>
  <c r="U92" i="4" s="1"/>
  <c r="S48" i="4"/>
  <c r="S52" i="4" s="1"/>
  <c r="T108" i="4"/>
  <c r="T98" i="4"/>
  <c r="T97" i="4"/>
  <c r="R65" i="4"/>
  <c r="T53" i="4" l="1"/>
  <c r="T54" i="4" s="1"/>
  <c r="T96" i="4"/>
  <c r="V108" i="4"/>
  <c r="T103" i="4"/>
  <c r="T109" i="4"/>
  <c r="T64" i="4"/>
  <c r="R54" i="4"/>
  <c r="T65" i="4" l="1"/>
  <c r="V109" i="4"/>
  <c r="U93" i="4"/>
  <c r="W92" i="4" s="1"/>
  <c r="U106" i="4"/>
  <c r="U62" i="4"/>
  <c r="U101" i="4"/>
  <c r="V102" i="4" s="1"/>
  <c r="V103" i="4" s="1"/>
  <c r="U48" i="4"/>
  <c r="U52" i="4" s="1"/>
  <c r="V53" i="4" s="1"/>
  <c r="V98" i="4"/>
  <c r="V97" i="4"/>
  <c r="V96" i="4" l="1"/>
  <c r="V54" i="4"/>
  <c r="V64" i="4"/>
  <c r="V65" i="4" l="1"/>
  <c r="W93" i="4"/>
  <c r="Y92" i="4" s="1"/>
  <c r="W106" i="4"/>
  <c r="W101" i="4"/>
  <c r="X102" i="4" s="1"/>
  <c r="X103" i="4" s="1"/>
  <c r="W62" i="4"/>
  <c r="W48" i="4"/>
  <c r="W52" i="4" s="1"/>
  <c r="X53" i="4" s="1"/>
  <c r="X54" i="4" s="1"/>
  <c r="X98" i="4"/>
  <c r="X97" i="4"/>
  <c r="X108" i="4"/>
  <c r="Z108" i="4" l="1"/>
  <c r="X96" i="4"/>
  <c r="X109" i="4"/>
  <c r="X64" i="4"/>
  <c r="Z109" i="4" l="1"/>
  <c r="X65" i="4"/>
  <c r="Y101" i="4"/>
  <c r="Z102" i="4" s="1"/>
  <c r="Z103" i="4" s="1"/>
  <c r="Y93" i="4"/>
  <c r="AA92" i="4" s="1"/>
  <c r="Y106" i="4"/>
  <c r="Y48" i="4"/>
  <c r="Y52" i="4" s="1"/>
  <c r="Z53" i="4" s="1"/>
  <c r="Z54" i="4" s="1"/>
  <c r="Y62" i="4"/>
  <c r="Z98" i="4"/>
  <c r="Z97" i="4"/>
  <c r="Z96" i="4" l="1"/>
  <c r="Z64" i="4"/>
  <c r="Z65" i="4" s="1"/>
  <c r="AA101" i="4" l="1"/>
  <c r="AB102" i="4" s="1"/>
  <c r="AB103" i="4" s="1"/>
  <c r="AA106" i="4"/>
  <c r="AA93" i="4"/>
  <c r="AC92" i="4" s="1"/>
  <c r="AA48" i="4"/>
  <c r="AA52" i="4" s="1"/>
  <c r="AB53" i="4" s="1"/>
  <c r="AB54" i="4" s="1"/>
  <c r="AA62" i="4"/>
  <c r="AB97" i="4"/>
  <c r="AB98" i="4"/>
  <c r="AB108" i="4"/>
  <c r="AD108" i="4" l="1"/>
  <c r="AB96" i="4"/>
  <c r="AB109" i="4"/>
  <c r="AB64" i="4"/>
  <c r="AB65" i="4" s="1"/>
  <c r="AD109" i="4" l="1"/>
  <c r="AC48" i="4"/>
  <c r="AC52" i="4" s="1"/>
  <c r="AD53" i="4" s="1"/>
  <c r="AD54" i="4" s="1"/>
  <c r="AC101" i="4"/>
  <c r="AD102" i="4" s="1"/>
  <c r="AD103" i="4" s="1"/>
  <c r="AC106" i="4"/>
  <c r="AC93" i="4"/>
  <c r="AE92" i="4" s="1"/>
  <c r="AC62" i="4"/>
  <c r="AD98" i="4"/>
  <c r="AD97" i="4"/>
  <c r="AD64" i="4" l="1"/>
  <c r="AD65" i="4" s="1"/>
  <c r="AD96" i="4"/>
  <c r="AE48" i="4" l="1"/>
  <c r="AE52" i="4" s="1"/>
  <c r="AF53" i="4" s="1"/>
  <c r="AF54" i="4" s="1"/>
  <c r="AE106" i="4"/>
  <c r="AE101" i="4"/>
  <c r="AF102" i="4" s="1"/>
  <c r="AF103" i="4" s="1"/>
  <c r="AE93" i="4"/>
  <c r="AG92" i="4" s="1"/>
  <c r="AE62" i="4"/>
  <c r="AF98" i="4"/>
  <c r="AF97" i="4"/>
  <c r="AF108" i="4"/>
  <c r="AF64" i="4" l="1"/>
  <c r="AF65" i="4" s="1"/>
  <c r="AF109" i="4"/>
  <c r="AF96" i="4"/>
  <c r="AG62" i="4" l="1"/>
  <c r="AG106" i="4"/>
  <c r="AG48" i="4"/>
  <c r="AG93" i="4"/>
  <c r="AI92" i="4" s="1"/>
  <c r="AG101" i="4"/>
  <c r="AH102" i="4" s="1"/>
  <c r="AH103" i="4" s="1"/>
  <c r="AH98" i="4"/>
  <c r="AH97" i="4"/>
  <c r="AH108" i="4"/>
  <c r="AH109" i="4" l="1"/>
  <c r="AH96" i="4"/>
  <c r="AG52" i="4"/>
  <c r="AH53" i="4" s="1"/>
  <c r="AH64" i="4"/>
  <c r="AH65" i="4" s="1"/>
  <c r="AH54" i="4" l="1"/>
  <c r="AI106" i="4"/>
  <c r="AI62" i="4"/>
  <c r="AI101" i="4"/>
  <c r="AJ102" i="4" s="1"/>
  <c r="AI48" i="4"/>
  <c r="AI52" i="4" s="1"/>
  <c r="AJ53" i="4" s="1"/>
  <c r="AI93" i="4"/>
  <c r="AK92" i="4" s="1"/>
  <c r="AJ98" i="4"/>
  <c r="AJ97" i="4"/>
  <c r="AJ108" i="4"/>
  <c r="AJ54" i="4" l="1"/>
  <c r="AJ96" i="4"/>
  <c r="AJ103" i="4"/>
  <c r="AJ109" i="4"/>
  <c r="AJ64" i="4"/>
  <c r="AK48" i="4" l="1"/>
  <c r="AK52" i="4" s="1"/>
  <c r="AL53" i="4" s="1"/>
  <c r="AL54" i="4" s="1"/>
  <c r="AL97" i="4"/>
  <c r="AL98" i="4"/>
  <c r="AJ65" i="4"/>
  <c r="AL108" i="4"/>
  <c r="AK93" i="4"/>
  <c r="AM92" i="4" s="1"/>
  <c r="AK106" i="4"/>
  <c r="AK62" i="4"/>
  <c r="AK101" i="4"/>
  <c r="AL64" i="4" l="1"/>
  <c r="AL65" i="4" s="1"/>
  <c r="D93" i="4"/>
  <c r="AL96" i="4"/>
  <c r="AL109" i="4"/>
  <c r="AL102" i="4"/>
  <c r="AL103" i="4" s="1"/>
  <c r="D52" i="4"/>
  <c r="AM48" i="4" l="1"/>
  <c r="AM93" i="4"/>
  <c r="AO92" i="4" s="1"/>
  <c r="AM106" i="4"/>
  <c r="AM62" i="4"/>
  <c r="AM101" i="4"/>
  <c r="AN102" i="4" s="1"/>
  <c r="AN103" i="4" s="1"/>
  <c r="AN98" i="4"/>
  <c r="AN97" i="4"/>
  <c r="AN108" i="4"/>
  <c r="AN109" i="4" l="1"/>
  <c r="AN96" i="4"/>
  <c r="AM52" i="4"/>
  <c r="AN53" i="4" s="1"/>
  <c r="AN54" i="4" s="1"/>
  <c r="AN64" i="4"/>
  <c r="AO93" i="4" l="1"/>
  <c r="AQ92" i="4" s="1"/>
  <c r="AO48" i="4"/>
  <c r="AO52" i="4" s="1"/>
  <c r="AP53" i="4" s="1"/>
  <c r="AP54" i="4" s="1"/>
  <c r="AO106" i="4"/>
  <c r="AO62" i="4"/>
  <c r="AO101" i="4"/>
  <c r="AP102" i="4" s="1"/>
  <c r="AP103" i="4" s="1"/>
  <c r="AP97" i="4"/>
  <c r="AP98" i="4"/>
  <c r="AN65" i="4"/>
  <c r="AP108" i="4"/>
  <c r="AP64" i="4" l="1"/>
  <c r="AP65" i="4" s="1"/>
  <c r="AP109" i="4"/>
  <c r="AP96" i="4"/>
  <c r="AQ48" i="4" l="1"/>
  <c r="AQ62" i="4"/>
  <c r="AQ106" i="4"/>
  <c r="AQ93" i="4"/>
  <c r="AQ101" i="4"/>
  <c r="AR102" i="4" s="1"/>
  <c r="AR97" i="4"/>
  <c r="AR98" i="4"/>
  <c r="AR108" i="4"/>
  <c r="AR109" i="4" l="1"/>
  <c r="D109" i="4" a="1"/>
  <c r="D109" i="4" s="1"/>
  <c r="D108" i="4" a="1"/>
  <c r="D108" i="4" s="1"/>
  <c r="AR103" i="4"/>
  <c r="D103" i="4" a="1"/>
  <c r="D103" i="4" s="1"/>
  <c r="D102" i="4" a="1"/>
  <c r="D102" i="4" s="1"/>
  <c r="AS92" i="4"/>
  <c r="D92" i="4" s="1"/>
  <c r="AR96" i="4"/>
  <c r="AQ52" i="4"/>
  <c r="AR53" i="4" s="1"/>
  <c r="AR64" i="4"/>
  <c r="AR65" i="4" l="1"/>
  <c r="D65" i="4" a="1"/>
  <c r="D65" i="4" s="1"/>
  <c r="D64" i="4" a="1"/>
  <c r="D64" i="4" s="1"/>
  <c r="D54" i="4" a="1"/>
  <c r="D54" i="4" s="1"/>
  <c r="D53" i="4" a="1"/>
  <c r="D53" i="4" s="1"/>
  <c r="AR54" i="4"/>
  <c r="AS62" i="4"/>
  <c r="D62" i="4" s="1"/>
  <c r="AS48" i="4"/>
  <c r="AS106" i="4"/>
  <c r="D106" i="4" s="1"/>
  <c r="AS93" i="4"/>
  <c r="AS101" i="4"/>
  <c r="D101" i="4" s="1"/>
  <c r="AS52" i="4" l="1"/>
  <c r="D48" i="4"/>
</calcChain>
</file>

<file path=xl/sharedStrings.xml><?xml version="1.0" encoding="utf-8"?>
<sst xmlns="http://schemas.openxmlformats.org/spreadsheetml/2006/main" count="152" uniqueCount="89">
  <si>
    <t>Frame</t>
  </si>
  <si>
    <t>Load</t>
  </si>
  <si>
    <t>Rectifiers</t>
  </si>
  <si>
    <t>Battery Strings</t>
  </si>
  <si>
    <t>Frame Averages</t>
  </si>
  <si>
    <t>Rectifier</t>
  </si>
  <si>
    <t>System Totals</t>
  </si>
  <si>
    <t>Float V</t>
  </si>
  <si>
    <t>End of Dishcarge V</t>
  </si>
  <si>
    <t>Bus Bars</t>
  </si>
  <si>
    <t>Batteries</t>
  </si>
  <si>
    <t>positive</t>
  </si>
  <si>
    <t>negative</t>
  </si>
  <si>
    <t>ð</t>
  </si>
  <si>
    <t>ï</t>
  </si>
  <si>
    <t>Bus Bar Currents</t>
  </si>
  <si>
    <t>Cells for your data entery are Green</t>
  </si>
  <si>
    <t>End of Discharge</t>
  </si>
  <si>
    <t>Rectifier Rating A</t>
  </si>
  <si>
    <t>Battery Connections</t>
  </si>
  <si>
    <t>Yes / No</t>
  </si>
  <si>
    <t>Yes</t>
  </si>
  <si>
    <t>No</t>
  </si>
  <si>
    <t>Connects per Battery</t>
  </si>
  <si>
    <t>Rectifier Positions</t>
  </si>
  <si>
    <t>String error</t>
  </si>
  <si>
    <t>Rectifier error</t>
  </si>
  <si>
    <t>Lists for Data Validation</t>
  </si>
  <si>
    <t>Batteries Connections Moved to Balanced in Discharge</t>
  </si>
  <si>
    <t>Float Currents</t>
  </si>
  <si>
    <t>End of Discharge Currents</t>
  </si>
  <si>
    <t>per Connection</t>
  </si>
  <si>
    <t>per String</t>
  </si>
  <si>
    <t>Float Current Average</t>
  </si>
  <si>
    <t>per Rectifier</t>
  </si>
  <si>
    <t>Start of Recharge</t>
  </si>
  <si>
    <t>Frames Present</t>
  </si>
  <si>
    <t>rect slot short to end</t>
  </si>
  <si>
    <t>slots to end</t>
  </si>
  <si>
    <t>Rects remaing</t>
  </si>
  <si>
    <t>Rect error sum</t>
  </si>
  <si>
    <t>Changes Made to Balance are shown as Rose</t>
  </si>
  <si>
    <t>=MAX(</t>
  </si>
  <si>
    <t xml:space="preserve">  MAX(</t>
  </si>
  <si>
    <t>)</t>
  </si>
  <si>
    <t>** indicates lines with functional names replacing cell references</t>
  </si>
  <si>
    <t>These notes are best viewed in Courier font with zoom to maintain fixed character spacing.</t>
  </si>
  <si>
    <t>Recharge Factor</t>
  </si>
  <si>
    <t>Target</t>
  </si>
  <si>
    <t>Actual Recharge Factor</t>
  </si>
  <si>
    <t>Rectifiers for Target Recharge Factor</t>
  </si>
  <si>
    <t>&amp;</t>
  </si>
  <si>
    <t xml:space="preserve">Worksheet is protected to prevent accidental changes in formulae.
To unprotect or re-protect: Tools | Protection </t>
  </si>
  <si>
    <t>Rows and Columns not necessary for use of the calculator are hidden.
To unhide Columns (Rows)
    Un-Protect the Worksheet - Tools | Protection 
    Select the right-most (top-most) visible column and the unlabeled area to its right (below)
    Right Click and select UnHide
To Hide Columns (Rows)
   Select the first column to be Hidden
   Shift+Ctrl+Right-Arrow (Shift+Ctrl+Down-Arrow) to select all remaining Columns (Rows) to the end of the worksheet
Protect the worksheet - Tools | Protection | Protect sheet</t>
  </si>
  <si>
    <t>Load (Float) Current</t>
  </si>
  <si>
    <t>End of Discharge Battery Currents Average</t>
  </si>
  <si>
    <t>End of Discharge Current</t>
  </si>
  <si>
    <t>Rectifiers matched to load in float - G92</t>
  </si>
  <si>
    <t xml:space="preserve">parenthesis levels on following line  </t>
  </si>
  <si>
    <t xml:space="preserve">    a   b   c     d                                                         e                    f        f  e  d     c b  gh        i                    j          j  ih    k          kg lm        n             o          o  nm       p          pla</t>
  </si>
  <si>
    <t xml:space="preserve">    MIN(ROUND(Rectifiers_InstalledSys * Load_Frame / Load_SysFloat + If(FrameNumber &lt;&gt;1, SUM($E93:E93)                   ,0),0),G$18) </t>
  </si>
  <si>
    <t>**  Min(Round(Rectifiers_InstalledSys * Load_Frame / Load_SysFloat + If(FrameNumber &lt;&gt;1, Sum(RectErrorFrame Prior Frames),0),0),RectifierPositions_Frame)</t>
  </si>
  <si>
    <t xml:space="preserve">    ),</t>
  </si>
  <si>
    <t xml:space="preserve">  (($D$19    - IF(G$17       &lt;&gt;1, SUM($E$92:E$92)                     ,0)) - SUM(I$18:$W$18                       ) ) * (($D$19                   - IF(G$17        &lt;&gt;1, SUM($E$92:E$92)                      ,0)) &gt;= SUM(I$18:$W$18)                       )</t>
  </si>
  <si>
    <t>**((RectsSys - If(FrameNumer &lt;&gt;1, Sum(RectifierPositionsFrameAndPrior ,0)) - Sum(RectifierPositionsFollowingFrames) ) * ((Rectifiers_InstalledSys - If( &lt;&gt;1, Sum(RectifierPositionsFrameAndPrior) ,0)) &gt;= SUM(RectifierPositionsFollowingFrames))</t>
  </si>
  <si>
    <t>=MAX(MAX(MIN(ROUND(Rectifiers_InstalledSys * Load_Frame / Load_SysFloat + IF(FrameNumber &lt;&gt;1, SUM($E93:E93),0),0),G$18) ), (($D$19-IF(FrameNumber &lt;&gt;1, SUM($E$92:E$92),0))-SUM(I$18:$W$18))*(($D$19-IF(G$17 &lt;&gt;1, SUM($E$92:E$92),0)) &gt;= SUM(I$18:$W$18)))</t>
  </si>
  <si>
    <t>Battery Strings Balanced to Load - G72</t>
  </si>
  <si>
    <t>=IF(Load_Frame&gt;0,ROUND(BattCons*StringSys*Load_Frame/Load_SysFloat + IF(FrameNumber &lt;&gt;1, SUM(E73:$E73),0),0)/BattCons,0)</t>
  </si>
  <si>
    <t>**  SUM(E73:$E73),0),0) is the sum of battery string shortfall in prior frames (cumulative shortfall)</t>
  </si>
  <si>
    <t>Notes</t>
  </si>
  <si>
    <t>Number of Frames to which each string (section) may be cabled</t>
  </si>
  <si>
    <t>Cell Color Key</t>
  </si>
  <si>
    <t>Bus Bar Currents Reduced by Balancing are shown as Green</t>
  </si>
  <si>
    <t>Recharge Factor not meeting target are shown as Gold</t>
  </si>
  <si>
    <t>Bus Bar Currents High due to Correctable Imbalance are shown as Red</t>
  </si>
  <si>
    <r>
      <t xml:space="preserve">Battery Connections and Battery Strings per Frame
</t>
    </r>
    <r>
      <rPr>
        <sz val="10"/>
        <rFont val="Arial"/>
        <family val="2"/>
      </rPr>
      <t xml:space="preserve">
Battery Connections input cell (light green) configures the balancer to split battery strings (or sections) by cabling a single string or section to multiple Frames. This allows you to input or the balancer to assign non-integer sets of strings to frames.
For example, with Battery Connections set to 2, strings can be assigned to frames in increments of 0.5 (one of the 2 connections per string).
A battery section is one or more strings connected in parallel, cabled and managed as a unit, by such system elements as contactors, battery disconnect switches, etc..</t>
    </r>
  </si>
  <si>
    <t>Service and Assistance - +1 877 546 3243</t>
  </si>
  <si>
    <t>PE.TechSupport@ge.com</t>
  </si>
  <si>
    <t>max</t>
  </si>
  <si>
    <t>avg</t>
  </si>
  <si>
    <t>Distributed Architecture Rectifier and Battery Balancer</t>
  </si>
  <si>
    <t>Balances only the following: Batteries &amp; Rectifiers, Batteries Only, or RectifiersOnly</t>
  </si>
  <si>
    <t>Original System</t>
  </si>
  <si>
    <t>System</t>
  </si>
  <si>
    <t>Start of Recharge Bus Bar Currents Can be reduced by also Moving Rectifiers</t>
  </si>
  <si>
    <r>
      <t xml:space="preserve">Only Frames with Rectifier Positions, Battery Strings, or Load are considered present.
</t>
    </r>
    <r>
      <rPr>
        <b/>
        <sz val="10"/>
        <rFont val="Arial"/>
        <family val="2"/>
      </rPr>
      <t>Add  a frame</t>
    </r>
    <r>
      <rPr>
        <sz val="10"/>
        <rFont val="Arial"/>
        <family val="2"/>
      </rPr>
      <t xml:space="preserve"> - add one of them to the frame.              </t>
    </r>
    <r>
      <rPr>
        <b/>
        <sz val="10"/>
        <rFont val="Arial"/>
        <family val="2"/>
      </rPr>
      <t>Remove a frame</t>
    </r>
    <r>
      <rPr>
        <sz val="10"/>
        <rFont val="Arial"/>
        <family val="2"/>
      </rPr>
      <t xml:space="preserve"> - delete all of them.</t>
    </r>
  </si>
  <si>
    <r>
      <t>Instructions</t>
    </r>
    <r>
      <rPr>
        <sz val="10"/>
        <rFont val="Arial"/>
        <family val="2"/>
      </rPr>
      <t xml:space="preserve">
Example system information is pre-entered - over-write it for your system.
Enter your system information into the light green cells.
     Only Frames with Rectifier Positions, Battery Strings, or Load are considered present.
     To add a frame, add  Rectifier Positions, Battery Strings, or Load to the frame.
     To remove a frame, delete its Rectifier Positions, Battery Strings, and Load.
The "Original System" section show currents in the system.
Other Sections show currents in the system after rectifiers and/or battery connections are moved to improve balance.
If moving rectifiers or battery connections will reduce inter-frame bus bar currents, those currents are shown with red fill in the Original System section and with green fill in Other sections.
If all rectifier positions are occupied, no rectifiers can be moved to improve balancing.
Float current is most important because it is present most of the time. Discharge and Recharge are rare events of relatively short duration.
Moving Rectifiers balances float current.
</t>
    </r>
  </si>
  <si>
    <t xml:space="preserve">Batteries and Rectifiers are Balanced to Loads. </t>
  </si>
  <si>
    <t>Maximum Recharge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</si>
</sst>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A"/>
    <numFmt numFmtId="165" formatCode="#,###\A"/>
    <numFmt numFmtId="166" formatCode="00.00\V"/>
    <numFmt numFmtId="167" formatCode="0.0"/>
    <numFmt numFmtId="168" formatCode="#,##0\A"/>
    <numFmt numFmtId="169" formatCode="#,###.000\A"/>
    <numFmt numFmtId="170" formatCode="0.0&quot; A/R&quot;"/>
    <numFmt numFmtId="171" formatCode="0&quot;A&quot;"/>
  </numFmts>
  <fonts count="16">
    <font>
      <sz val="10"/>
      <name val="Arial"/>
    </font>
    <font>
      <sz val="10"/>
      <name val="Arial"/>
      <family val="2"/>
    </font>
    <font>
      <sz val="8"/>
      <name val="Arial"/>
      <family val="2"/>
    </font>
    <font>
      <sz val="14"/>
      <name val="Wingdings"/>
      <charset val="2"/>
    </font>
    <font>
      <b/>
      <sz val="10"/>
      <name val="Arial"/>
      <family val="2"/>
    </font>
    <font>
      <b/>
      <sz val="14"/>
      <name val="Arial"/>
      <family val="2"/>
    </font>
    <font>
      <sz val="10"/>
      <name val="Arial"/>
      <family val="2"/>
    </font>
    <font>
      <sz val="10"/>
      <color indexed="8"/>
      <name val="Arial"/>
      <family val="2"/>
    </font>
    <font>
      <sz val="10"/>
      <name val="Courier"/>
      <family val="3"/>
    </font>
    <font>
      <b/>
      <sz val="10"/>
      <name val="Courier"/>
      <family val="3"/>
    </font>
    <font>
      <b/>
      <sz val="16"/>
      <name val="Arial"/>
      <family val="2"/>
    </font>
    <font>
      <b/>
      <sz val="12"/>
      <name val="Arial"/>
      <family val="2"/>
    </font>
    <font>
      <b/>
      <sz val="18"/>
      <name val="Arial"/>
      <family val="2"/>
    </font>
    <font>
      <b/>
      <sz val="9"/>
      <name val="Arial"/>
      <family val="2"/>
    </font>
    <font>
      <sz val="10"/>
      <name val="GE Inspira"/>
      <family val="2"/>
    </font>
    <font>
      <sz val="10"/>
      <color theme="0"/>
      <name val="Arial"/>
      <family val="2"/>
    </font>
  </fonts>
  <fills count="10">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indexed="10"/>
        <bgColor indexed="64"/>
      </patternFill>
    </fill>
    <fill>
      <patternFill patternType="solid">
        <fgColor indexed="45"/>
        <bgColor indexed="64"/>
      </patternFill>
    </fill>
    <fill>
      <patternFill patternType="solid">
        <fgColor indexed="11"/>
        <bgColor indexed="64"/>
      </patternFill>
    </fill>
    <fill>
      <patternFill patternType="solid">
        <fgColor indexed="51"/>
        <bgColor indexed="64"/>
      </patternFill>
    </fill>
  </fills>
  <borders count="60">
    <border>
      <left/>
      <right/>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369">
    <xf numFmtId="0" fontId="0" fillId="0" borderId="0" xfId="0"/>
    <xf numFmtId="0" fontId="0" fillId="0" borderId="0" xfId="0" applyAlignment="1">
      <alignment horizontal="center" vertical="center"/>
    </xf>
    <xf numFmtId="165" fontId="0" fillId="0" borderId="0" xfId="0" applyNumberFormat="1" applyAlignment="1">
      <alignment horizontal="center" vertical="center"/>
    </xf>
    <xf numFmtId="0" fontId="0" fillId="0" borderId="1" xfId="0" applyBorder="1"/>
    <xf numFmtId="0" fontId="0" fillId="0" borderId="2" xfId="0" applyBorder="1"/>
    <xf numFmtId="0" fontId="0" fillId="0" borderId="3" xfId="0" applyBorder="1" applyAlignment="1">
      <alignment horizontal="center" vertical="center" wrapText="1"/>
    </xf>
    <xf numFmtId="0" fontId="4" fillId="0" borderId="0" xfId="0" applyFont="1" applyAlignment="1">
      <alignment vertical="center" wrapText="1"/>
    </xf>
    <xf numFmtId="0" fontId="0" fillId="0" borderId="4" xfId="0" applyBorder="1" applyAlignment="1">
      <alignment horizontal="center" vertical="center"/>
    </xf>
    <xf numFmtId="0" fontId="0" fillId="0" borderId="1" xfId="0" applyBorder="1" applyAlignment="1">
      <alignment horizontal="center" vertical="center" wrapText="1"/>
    </xf>
    <xf numFmtId="165" fontId="0" fillId="0" borderId="5" xfId="0" applyNumberFormat="1" applyBorder="1" applyAlignment="1">
      <alignment horizontal="center" vertical="center"/>
    </xf>
    <xf numFmtId="165" fontId="0" fillId="0" borderId="6" xfId="0" applyNumberFormat="1" applyBorder="1" applyAlignment="1">
      <alignment horizontal="center" vertical="center"/>
    </xf>
    <xf numFmtId="0" fontId="0" fillId="0" borderId="0" xfId="0" applyAlignment="1">
      <alignment horizontal="right"/>
    </xf>
    <xf numFmtId="0" fontId="3" fillId="0" borderId="0" xfId="0" applyFont="1" applyAlignment="1">
      <alignment horizontal="center" vertical="center"/>
    </xf>
    <xf numFmtId="0" fontId="0" fillId="2" borderId="7" xfId="0" applyFill="1" applyBorder="1" applyAlignment="1" applyProtection="1">
      <alignment horizontal="center" vertical="center"/>
      <protection locked="0"/>
    </xf>
    <xf numFmtId="165" fontId="0" fillId="0" borderId="0" xfId="0" applyNumberFormat="1" applyAlignment="1">
      <alignment vertical="center"/>
    </xf>
    <xf numFmtId="165" fontId="0" fillId="0" borderId="8" xfId="0" applyNumberFormat="1" applyBorder="1" applyAlignment="1">
      <alignment horizontal="center" vertical="center"/>
    </xf>
    <xf numFmtId="165" fontId="0" fillId="0" borderId="9" xfId="0" applyNumberFormat="1" applyBorder="1" applyAlignment="1">
      <alignment horizontal="center" vertical="center"/>
    </xf>
    <xf numFmtId="165" fontId="0" fillId="0" borderId="9" xfId="0" applyNumberFormat="1" applyBorder="1" applyAlignment="1">
      <alignment horizontal="center" vertical="center" wrapText="1"/>
    </xf>
    <xf numFmtId="0" fontId="0" fillId="0" borderId="10" xfId="0" applyBorder="1" applyAlignment="1">
      <alignment horizontal="right"/>
    </xf>
    <xf numFmtId="0" fontId="0" fillId="0" borderId="11" xfId="0" applyBorder="1" applyAlignment="1">
      <alignment horizontal="right"/>
    </xf>
    <xf numFmtId="2" fontId="0" fillId="0" borderId="4" xfId="0" applyNumberFormat="1" applyBorder="1" applyAlignment="1">
      <alignment horizontal="center" vertical="center"/>
    </xf>
    <xf numFmtId="0" fontId="0" fillId="0" borderId="0" xfId="0" applyProtection="1">
      <protection hidden="1"/>
    </xf>
    <xf numFmtId="165" fontId="0" fillId="0" borderId="12" xfId="0" applyNumberFormat="1" applyBorder="1" applyAlignment="1">
      <alignment horizontal="center" vertical="center"/>
    </xf>
    <xf numFmtId="165" fontId="0" fillId="0" borderId="4" xfId="0" applyNumberFormat="1" applyBorder="1" applyAlignment="1">
      <alignment horizontal="center" vertical="center"/>
    </xf>
    <xf numFmtId="0" fontId="4" fillId="0" borderId="4" xfId="0" applyFont="1" applyBorder="1" applyAlignment="1">
      <alignment horizontal="center" vertical="center"/>
    </xf>
    <xf numFmtId="0" fontId="0" fillId="0" borderId="0" xfId="0" applyAlignment="1" applyProtection="1">
      <alignment horizontal="center" vertical="center"/>
      <protection hidden="1"/>
    </xf>
    <xf numFmtId="0" fontId="0" fillId="0" borderId="0" xfId="0" applyAlignment="1" applyProtection="1">
      <alignment horizontal="right" vertical="center"/>
      <protection hidden="1"/>
    </xf>
    <xf numFmtId="0" fontId="0" fillId="0" borderId="0" xfId="0" applyAlignment="1" applyProtection="1">
      <alignment horizontal="center" vertical="center" wrapText="1"/>
      <protection hidden="1"/>
    </xf>
    <xf numFmtId="168" fontId="0" fillId="0" borderId="7" xfId="0" applyNumberFormat="1" applyBorder="1" applyAlignment="1">
      <alignment horizontal="center" vertical="center"/>
    </xf>
    <xf numFmtId="0" fontId="1" fillId="0" borderId="13" xfId="0" applyFont="1" applyBorder="1" applyAlignment="1" applyProtection="1">
      <alignment horizontal="center" vertical="center" wrapText="1"/>
      <protection hidden="1"/>
    </xf>
    <xf numFmtId="0" fontId="1" fillId="0" borderId="14" xfId="0" applyFont="1" applyBorder="1" applyAlignment="1" applyProtection="1">
      <alignment horizontal="center" vertical="center" wrapText="1"/>
      <protection hidden="1"/>
    </xf>
    <xf numFmtId="0" fontId="1" fillId="0" borderId="15" xfId="0" applyFont="1" applyBorder="1" applyAlignment="1" applyProtection="1">
      <alignment horizontal="center" vertical="center" wrapText="1"/>
      <protection hidden="1"/>
    </xf>
    <xf numFmtId="0" fontId="0" fillId="0" borderId="3" xfId="0" applyBorder="1" applyAlignment="1">
      <alignment horizontal="left" vertical="center" wrapText="1"/>
    </xf>
    <xf numFmtId="165" fontId="0" fillId="0" borderId="16" xfId="0" applyNumberFormat="1" applyBorder="1" applyAlignment="1">
      <alignment horizontal="center" vertical="center"/>
    </xf>
    <xf numFmtId="0" fontId="0" fillId="0" borderId="17" xfId="0" applyBorder="1"/>
    <xf numFmtId="0" fontId="0" fillId="0" borderId="18" xfId="0" applyBorder="1"/>
    <xf numFmtId="0" fontId="0" fillId="0" borderId="8" xfId="0" applyBorder="1" applyAlignment="1">
      <alignment vertical="center" wrapText="1"/>
    </xf>
    <xf numFmtId="2" fontId="0" fillId="0" borderId="3" xfId="0" applyNumberFormat="1" applyBorder="1" applyAlignment="1">
      <alignment vertical="center"/>
    </xf>
    <xf numFmtId="2" fontId="0" fillId="0" borderId="3" xfId="0" applyNumberFormat="1" applyBorder="1" applyAlignment="1">
      <alignment horizontal="center" vertical="center"/>
    </xf>
    <xf numFmtId="2" fontId="0" fillId="0" borderId="0" xfId="0" applyNumberFormat="1" applyAlignment="1">
      <alignment horizontal="center" vertical="center"/>
    </xf>
    <xf numFmtId="2" fontId="0" fillId="0" borderId="8" xfId="0" applyNumberFormat="1" applyBorder="1" applyAlignment="1">
      <alignment horizontal="center" vertical="center"/>
    </xf>
    <xf numFmtId="2" fontId="0" fillId="0" borderId="7" xfId="0" applyNumberFormat="1" applyBorder="1" applyAlignment="1">
      <alignment horizontal="center" vertical="center"/>
    </xf>
    <xf numFmtId="168" fontId="0" fillId="3" borderId="19" xfId="0" applyNumberFormat="1" applyFill="1" applyBorder="1" applyAlignment="1">
      <alignment horizontal="center" vertical="center"/>
    </xf>
    <xf numFmtId="165" fontId="3" fillId="3" borderId="12" xfId="0" applyNumberFormat="1" applyFont="1" applyFill="1" applyBorder="1" applyAlignment="1">
      <alignment horizontal="center" vertical="center"/>
    </xf>
    <xf numFmtId="0" fontId="0" fillId="0" borderId="2" xfId="0" applyBorder="1" applyAlignment="1">
      <alignment vertical="center"/>
    </xf>
    <xf numFmtId="0" fontId="0" fillId="0" borderId="5" xfId="0" applyBorder="1" applyAlignment="1">
      <alignment horizontal="center" vertical="center"/>
    </xf>
    <xf numFmtId="0" fontId="0" fillId="0" borderId="7" xfId="0" applyBorder="1" applyAlignment="1">
      <alignment horizontal="left" vertical="center" wrapText="1"/>
    </xf>
    <xf numFmtId="2" fontId="0" fillId="0" borderId="20" xfId="0" applyNumberFormat="1" applyBorder="1" applyAlignment="1">
      <alignment horizontal="center" vertical="center"/>
    </xf>
    <xf numFmtId="0" fontId="0" fillId="0" borderId="2" xfId="0" applyBorder="1" applyAlignment="1">
      <alignment horizontal="center" vertical="center"/>
    </xf>
    <xf numFmtId="165" fontId="3" fillId="0" borderId="0" xfId="0" applyNumberFormat="1" applyFont="1" applyAlignment="1">
      <alignment horizontal="center" vertical="center"/>
    </xf>
    <xf numFmtId="165" fontId="0" fillId="0" borderId="21" xfId="0" applyNumberFormat="1" applyBorder="1" applyAlignment="1">
      <alignment horizontal="center" vertical="center"/>
    </xf>
    <xf numFmtId="0" fontId="0" fillId="0" borderId="5" xfId="0" applyBorder="1"/>
    <xf numFmtId="165" fontId="0" fillId="0" borderId="22" xfId="0" applyNumberFormat="1" applyBorder="1" applyAlignment="1">
      <alignment horizontal="center" vertical="center"/>
    </xf>
    <xf numFmtId="0" fontId="0" fillId="0" borderId="0" xfId="0" applyAlignment="1">
      <alignment horizontal="left"/>
    </xf>
    <xf numFmtId="168" fontId="4" fillId="0" borderId="0" xfId="0" applyNumberFormat="1" applyFont="1"/>
    <xf numFmtId="0" fontId="4" fillId="0" borderId="0" xfId="0" applyFont="1"/>
    <xf numFmtId="165" fontId="0" fillId="3" borderId="19" xfId="0" applyNumberFormat="1" applyFill="1" applyBorder="1" applyAlignment="1">
      <alignment horizontal="center" vertical="center"/>
    </xf>
    <xf numFmtId="165" fontId="0" fillId="0" borderId="19" xfId="0" applyNumberFormat="1" applyBorder="1" applyAlignment="1">
      <alignment vertical="center"/>
    </xf>
    <xf numFmtId="0" fontId="0" fillId="0" borderId="2" xfId="0" applyBorder="1" applyAlignment="1">
      <alignment vertical="center" wrapText="1"/>
    </xf>
    <xf numFmtId="0" fontId="0" fillId="0" borderId="23" xfId="0" applyBorder="1" applyAlignment="1">
      <alignment horizontal="center" vertical="center"/>
    </xf>
    <xf numFmtId="0" fontId="0" fillId="0" borderId="0" xfId="0" applyAlignment="1">
      <alignment horizontal="left" vertical="center"/>
    </xf>
    <xf numFmtId="0" fontId="0" fillId="0" borderId="24" xfId="0" applyBorder="1"/>
    <xf numFmtId="2" fontId="0" fillId="0" borderId="25" xfId="0" applyNumberFormat="1" applyBorder="1" applyAlignment="1">
      <alignment horizontal="center" vertical="center"/>
    </xf>
    <xf numFmtId="0" fontId="0" fillId="0" borderId="0" xfId="0" applyAlignment="1">
      <alignment horizontal="left" vertical="center" wrapText="1"/>
    </xf>
    <xf numFmtId="168" fontId="0" fillId="0" borderId="5" xfId="0" applyNumberFormat="1" applyBorder="1" applyAlignment="1">
      <alignment horizontal="center" vertical="center"/>
    </xf>
    <xf numFmtId="0" fontId="0" fillId="4" borderId="0" xfId="0" applyFill="1" applyProtection="1">
      <protection hidden="1"/>
    </xf>
    <xf numFmtId="2" fontId="0" fillId="4" borderId="3" xfId="0" applyNumberFormat="1" applyFill="1" applyBorder="1" applyAlignment="1">
      <alignment vertical="center"/>
    </xf>
    <xf numFmtId="2" fontId="0" fillId="4" borderId="0" xfId="0" applyNumberFormat="1" applyFill="1" applyAlignment="1">
      <alignment horizontal="center" vertical="center"/>
    </xf>
    <xf numFmtId="0" fontId="0" fillId="4" borderId="8" xfId="0" applyFill="1" applyBorder="1" applyAlignment="1">
      <alignment vertical="center"/>
    </xf>
    <xf numFmtId="0" fontId="0" fillId="4" borderId="3" xfId="0" applyFill="1" applyBorder="1" applyAlignment="1">
      <alignment vertical="center"/>
    </xf>
    <xf numFmtId="2" fontId="0" fillId="4" borderId="7" xfId="0" applyNumberFormat="1" applyFill="1" applyBorder="1" applyAlignment="1">
      <alignment vertical="center"/>
    </xf>
    <xf numFmtId="2" fontId="0" fillId="4" borderId="7" xfId="0" applyNumberFormat="1" applyFill="1" applyBorder="1" applyAlignment="1">
      <alignment horizontal="center" vertical="center"/>
    </xf>
    <xf numFmtId="2" fontId="0" fillId="4" borderId="19" xfId="0" applyNumberFormat="1" applyFill="1" applyBorder="1" applyAlignment="1">
      <alignment horizontal="center" vertical="center"/>
    </xf>
    <xf numFmtId="0" fontId="0" fillId="4" borderId="4" xfId="0" applyFill="1" applyBorder="1" applyAlignment="1" applyProtection="1">
      <alignment horizontal="center"/>
      <protection hidden="1"/>
    </xf>
    <xf numFmtId="2" fontId="0" fillId="4" borderId="4" xfId="0" applyNumberFormat="1" applyFill="1" applyBorder="1" applyAlignment="1">
      <alignment horizontal="center" vertical="center"/>
    </xf>
    <xf numFmtId="2" fontId="0" fillId="4" borderId="12" xfId="0" applyNumberFormat="1" applyFill="1" applyBorder="1" applyAlignment="1">
      <alignment horizontal="center" vertical="center"/>
    </xf>
    <xf numFmtId="165" fontId="0" fillId="0" borderId="20" xfId="0" applyNumberFormat="1" applyBorder="1" applyAlignment="1">
      <alignment horizontal="center" vertical="center"/>
    </xf>
    <xf numFmtId="2" fontId="0" fillId="4" borderId="25" xfId="0" applyNumberFormat="1" applyFill="1" applyBorder="1" applyAlignment="1">
      <alignment horizontal="center" vertical="center"/>
    </xf>
    <xf numFmtId="0" fontId="0" fillId="4" borderId="20" xfId="0" applyFill="1" applyBorder="1" applyProtection="1">
      <protection hidden="1"/>
    </xf>
    <xf numFmtId="2" fontId="0" fillId="4" borderId="7" xfId="0" applyNumberFormat="1" applyFill="1" applyBorder="1" applyAlignment="1" applyProtection="1">
      <alignment horizontal="center"/>
      <protection hidden="1"/>
    </xf>
    <xf numFmtId="2" fontId="0" fillId="4" borderId="26" xfId="0" applyNumberFormat="1" applyFill="1" applyBorder="1" applyAlignment="1">
      <alignment horizontal="center" vertical="center"/>
    </xf>
    <xf numFmtId="0" fontId="0" fillId="4" borderId="20" xfId="0" applyFill="1" applyBorder="1" applyAlignment="1" applyProtection="1">
      <alignment horizontal="center"/>
      <protection hidden="1"/>
    </xf>
    <xf numFmtId="2" fontId="0" fillId="4" borderId="20" xfId="0" applyNumberFormat="1" applyFill="1" applyBorder="1" applyAlignment="1">
      <alignment horizontal="center" vertical="center"/>
    </xf>
    <xf numFmtId="2" fontId="0" fillId="4" borderId="27" xfId="0" applyNumberFormat="1" applyFill="1" applyBorder="1" applyAlignment="1">
      <alignment horizontal="center" vertical="center"/>
    </xf>
    <xf numFmtId="1" fontId="7" fillId="0" borderId="0" xfId="0" applyNumberFormat="1" applyFont="1" applyAlignment="1">
      <alignment horizontal="center" vertical="center"/>
    </xf>
    <xf numFmtId="1" fontId="7" fillId="0" borderId="7" xfId="0" applyNumberFormat="1" applyFont="1" applyBorder="1" applyAlignment="1">
      <alignment horizontal="center" vertical="center"/>
    </xf>
    <xf numFmtId="0" fontId="0" fillId="4" borderId="12" xfId="0" applyFill="1" applyBorder="1" applyAlignment="1">
      <alignment horizontal="right" vertical="center" wrapText="1"/>
    </xf>
    <xf numFmtId="0" fontId="8" fillId="0" borderId="0" xfId="0" applyFont="1"/>
    <xf numFmtId="2" fontId="0" fillId="2" borderId="22" xfId="0" applyNumberFormat="1" applyFill="1" applyBorder="1" applyAlignment="1" applyProtection="1">
      <alignment horizontal="center" vertical="center"/>
      <protection locked="0"/>
    </xf>
    <xf numFmtId="0" fontId="4" fillId="0" borderId="25" xfId="0" applyFont="1" applyBorder="1" applyAlignment="1">
      <alignment horizontal="center" vertical="center"/>
    </xf>
    <xf numFmtId="0" fontId="0" fillId="2" borderId="25" xfId="0" applyFill="1" applyBorder="1" applyAlignment="1" applyProtection="1">
      <alignment horizontal="center" vertical="center"/>
      <protection locked="0"/>
    </xf>
    <xf numFmtId="2" fontId="0" fillId="2" borderId="25" xfId="0" applyNumberFormat="1" applyFill="1" applyBorder="1" applyAlignment="1" applyProtection="1">
      <alignment horizontal="center" vertical="center"/>
      <protection locked="0"/>
    </xf>
    <xf numFmtId="0" fontId="0" fillId="0" borderId="14" xfId="0" applyBorder="1" applyAlignment="1">
      <alignment horizontal="center" vertical="center"/>
    </xf>
    <xf numFmtId="2" fontId="0" fillId="0" borderId="14" xfId="0" applyNumberFormat="1" applyBorder="1" applyAlignment="1">
      <alignment horizontal="center" vertical="center" wrapText="1"/>
    </xf>
    <xf numFmtId="168" fontId="0" fillId="2" borderId="25" xfId="0" applyNumberFormat="1" applyFill="1" applyBorder="1" applyAlignment="1" applyProtection="1">
      <alignment horizontal="center" vertical="center"/>
      <protection locked="0"/>
    </xf>
    <xf numFmtId="168" fontId="0" fillId="0" borderId="25" xfId="0" applyNumberFormat="1" applyBorder="1" applyAlignment="1">
      <alignment horizontal="center" vertical="center"/>
    </xf>
    <xf numFmtId="168" fontId="0" fillId="0" borderId="28" xfId="0" applyNumberFormat="1" applyBorder="1" applyAlignment="1">
      <alignment horizontal="center" vertical="center"/>
    </xf>
    <xf numFmtId="0" fontId="0" fillId="0" borderId="29" xfId="0" applyBorder="1" applyAlignment="1">
      <alignment horizontal="left" vertical="center"/>
    </xf>
    <xf numFmtId="0" fontId="0" fillId="0" borderId="29" xfId="0" applyBorder="1" applyAlignment="1">
      <alignment horizontal="left" vertical="center" wrapText="1"/>
    </xf>
    <xf numFmtId="168" fontId="0" fillId="0" borderId="14" xfId="0" applyNumberFormat="1" applyBorder="1" applyAlignment="1">
      <alignment horizontal="center" vertical="center" wrapText="1"/>
    </xf>
    <xf numFmtId="168" fontId="0" fillId="0" borderId="28" xfId="0" applyNumberFormat="1" applyBorder="1" applyAlignment="1">
      <alignment horizontal="center" vertical="center" wrapText="1"/>
    </xf>
    <xf numFmtId="168" fontId="0" fillId="0" borderId="14" xfId="0" applyNumberFormat="1" applyBorder="1" applyAlignment="1">
      <alignment horizontal="center" vertical="center"/>
    </xf>
    <xf numFmtId="1" fontId="0" fillId="0" borderId="30" xfId="0" applyNumberFormat="1" applyBorder="1" applyAlignment="1">
      <alignment horizontal="center" vertical="center"/>
    </xf>
    <xf numFmtId="2" fontId="0" fillId="4" borderId="14" xfId="0" applyNumberFormat="1" applyFill="1" applyBorder="1" applyAlignment="1">
      <alignment vertical="center"/>
    </xf>
    <xf numFmtId="1" fontId="0" fillId="0" borderId="24" xfId="0" applyNumberFormat="1" applyBorder="1" applyAlignment="1">
      <alignment horizontal="center" vertical="center"/>
    </xf>
    <xf numFmtId="0" fontId="0" fillId="0" borderId="0" xfId="0" applyAlignment="1">
      <alignment vertical="center"/>
    </xf>
    <xf numFmtId="165" fontId="6" fillId="0" borderId="16" xfId="0" applyNumberFormat="1" applyFont="1" applyBorder="1" applyAlignment="1">
      <alignment horizontal="right" vertical="center"/>
    </xf>
    <xf numFmtId="1" fontId="4" fillId="0" borderId="0" xfId="0" applyNumberFormat="1" applyFont="1" applyAlignment="1">
      <alignment horizontal="center" vertical="center"/>
    </xf>
    <xf numFmtId="165" fontId="0" fillId="0" borderId="4" xfId="0" applyNumberFormat="1" applyBorder="1" applyAlignment="1">
      <alignment vertical="center"/>
    </xf>
    <xf numFmtId="165" fontId="3" fillId="0" borderId="4" xfId="0" applyNumberFormat="1" applyFont="1" applyBorder="1" applyAlignment="1">
      <alignment horizontal="center" vertical="center"/>
    </xf>
    <xf numFmtId="165" fontId="3" fillId="0" borderId="12" xfId="0" applyNumberFormat="1" applyFont="1" applyBorder="1" applyAlignment="1">
      <alignment horizontal="center" vertical="center"/>
    </xf>
    <xf numFmtId="165" fontId="0" fillId="0" borderId="26" xfId="0" applyNumberFormat="1" applyBorder="1" applyAlignment="1">
      <alignment vertical="center"/>
    </xf>
    <xf numFmtId="0" fontId="4" fillId="0" borderId="31" xfId="0" applyFont="1" applyBorder="1" applyAlignment="1">
      <alignment horizontal="center"/>
    </xf>
    <xf numFmtId="168" fontId="4" fillId="0" borderId="32" xfId="0" applyNumberFormat="1" applyFont="1" applyBorder="1"/>
    <xf numFmtId="165" fontId="0" fillId="0" borderId="24" xfId="0" applyNumberFormat="1" applyBorder="1" applyAlignment="1">
      <alignment horizontal="center" vertical="center"/>
    </xf>
    <xf numFmtId="0" fontId="0" fillId="0" borderId="6" xfId="0" applyBorder="1" applyAlignment="1">
      <alignment horizontal="center" vertical="center"/>
    </xf>
    <xf numFmtId="2" fontId="0" fillId="4" borderId="24" xfId="0" applyNumberFormat="1" applyFill="1" applyBorder="1" applyAlignment="1">
      <alignment horizontal="center" vertical="center"/>
    </xf>
    <xf numFmtId="0" fontId="0" fillId="0" borderId="12" xfId="0" applyBorder="1" applyProtection="1">
      <protection hidden="1"/>
    </xf>
    <xf numFmtId="0" fontId="0" fillId="0" borderId="4" xfId="0" applyBorder="1" applyProtection="1">
      <protection hidden="1"/>
    </xf>
    <xf numFmtId="0" fontId="0" fillId="4" borderId="24" xfId="0" applyFill="1" applyBorder="1" applyAlignment="1" applyProtection="1">
      <alignment horizontal="center"/>
      <protection hidden="1"/>
    </xf>
    <xf numFmtId="0" fontId="4" fillId="5" borderId="24" xfId="0" applyFont="1" applyFill="1" applyBorder="1" applyAlignment="1">
      <alignment horizontal="center"/>
    </xf>
    <xf numFmtId="0" fontId="4" fillId="5" borderId="24" xfId="0" applyFont="1" applyFill="1" applyBorder="1" applyAlignment="1">
      <alignment horizontal="center" vertical="center"/>
    </xf>
    <xf numFmtId="0" fontId="0" fillId="5" borderId="24" xfId="0" applyFill="1" applyBorder="1" applyAlignment="1" applyProtection="1">
      <alignment horizontal="center" vertical="center"/>
      <protection locked="0"/>
    </xf>
    <xf numFmtId="2" fontId="0" fillId="5" borderId="24" xfId="0" applyNumberFormat="1" applyFill="1" applyBorder="1" applyAlignment="1" applyProtection="1">
      <alignment horizontal="center" vertical="center"/>
      <protection locked="0"/>
    </xf>
    <xf numFmtId="1" fontId="7" fillId="5" borderId="24" xfId="0" applyNumberFormat="1" applyFont="1" applyFill="1" applyBorder="1" applyAlignment="1">
      <alignment horizontal="center" vertical="center"/>
    </xf>
    <xf numFmtId="168" fontId="0" fillId="5" borderId="24" xfId="0" applyNumberFormat="1" applyFill="1" applyBorder="1" applyAlignment="1">
      <alignment horizontal="center" vertical="center"/>
    </xf>
    <xf numFmtId="168" fontId="0" fillId="5" borderId="24" xfId="0" applyNumberFormat="1" applyFill="1" applyBorder="1" applyAlignment="1" applyProtection="1">
      <alignment horizontal="center" vertical="center"/>
      <protection locked="0"/>
    </xf>
    <xf numFmtId="169" fontId="0" fillId="5" borderId="24" xfId="0" applyNumberFormat="1" applyFill="1" applyBorder="1" applyAlignment="1">
      <alignment vertical="center"/>
    </xf>
    <xf numFmtId="165" fontId="0" fillId="5" borderId="24" xfId="0" applyNumberFormat="1" applyFill="1" applyBorder="1" applyAlignment="1">
      <alignment vertical="center"/>
    </xf>
    <xf numFmtId="165" fontId="0" fillId="5" borderId="24" xfId="0" applyNumberFormat="1" applyFill="1" applyBorder="1" applyAlignment="1">
      <alignment horizontal="center" vertical="center"/>
    </xf>
    <xf numFmtId="165" fontId="0" fillId="5" borderId="6" xfId="0" applyNumberFormat="1" applyFill="1" applyBorder="1" applyAlignment="1">
      <alignment horizontal="center" vertical="center"/>
    </xf>
    <xf numFmtId="0" fontId="4" fillId="5" borderId="31" xfId="0" applyFont="1" applyFill="1" applyBorder="1" applyAlignment="1">
      <alignment horizontal="center"/>
    </xf>
    <xf numFmtId="0" fontId="0" fillId="5" borderId="1" xfId="0" applyFill="1" applyBorder="1"/>
    <xf numFmtId="0" fontId="0" fillId="5" borderId="2" xfId="0" applyFill="1" applyBorder="1"/>
    <xf numFmtId="0" fontId="0" fillId="5" borderId="5" xfId="0" applyFill="1" applyBorder="1"/>
    <xf numFmtId="165" fontId="0" fillId="5" borderId="5" xfId="0" applyNumberFormat="1" applyFill="1" applyBorder="1" applyAlignment="1">
      <alignment horizontal="center" vertical="center"/>
    </xf>
    <xf numFmtId="0" fontId="4" fillId="0" borderId="33" xfId="0" applyFont="1" applyBorder="1" applyAlignment="1">
      <alignment horizontal="center"/>
    </xf>
    <xf numFmtId="1" fontId="7" fillId="0" borderId="29" xfId="0" applyNumberFormat="1" applyFont="1" applyBorder="1" applyAlignment="1">
      <alignment horizontal="center" vertical="center"/>
    </xf>
    <xf numFmtId="168" fontId="0" fillId="0" borderId="29" xfId="0" applyNumberFormat="1" applyBorder="1" applyAlignment="1">
      <alignment horizontal="center" vertical="center"/>
    </xf>
    <xf numFmtId="2" fontId="0" fillId="5" borderId="24" xfId="0" applyNumberFormat="1" applyFill="1" applyBorder="1" applyAlignment="1">
      <alignment horizontal="center" vertical="center"/>
    </xf>
    <xf numFmtId="0" fontId="0" fillId="5" borderId="6" xfId="0" applyFill="1" applyBorder="1" applyAlignment="1">
      <alignment horizontal="center" vertical="center"/>
    </xf>
    <xf numFmtId="0" fontId="0" fillId="5" borderId="5" xfId="0" applyFill="1" applyBorder="1" applyAlignment="1">
      <alignment horizontal="center" vertical="center"/>
    </xf>
    <xf numFmtId="0" fontId="0" fillId="0" borderId="33" xfId="0" applyBorder="1"/>
    <xf numFmtId="0" fontId="0" fillId="0" borderId="31" xfId="0" applyBorder="1" applyAlignment="1">
      <alignment horizontal="center" vertical="center"/>
    </xf>
    <xf numFmtId="165" fontId="0" fillId="0" borderId="31" xfId="0" applyNumberFormat="1" applyBorder="1" applyAlignment="1">
      <alignment horizontal="center" vertical="center"/>
    </xf>
    <xf numFmtId="2" fontId="0" fillId="0" borderId="28" xfId="0" applyNumberFormat="1" applyBorder="1" applyAlignment="1">
      <alignment horizontal="center" vertical="center"/>
    </xf>
    <xf numFmtId="0" fontId="4" fillId="5" borderId="31" xfId="0" applyFont="1" applyFill="1" applyBorder="1"/>
    <xf numFmtId="0" fontId="0" fillId="0" borderId="16" xfId="0" applyBorder="1" applyAlignment="1">
      <alignment horizontal="center" vertical="center"/>
    </xf>
    <xf numFmtId="2" fontId="0" fillId="4" borderId="29" xfId="0" applyNumberFormat="1" applyFill="1" applyBorder="1" applyAlignment="1">
      <alignment horizontal="center" vertical="center"/>
    </xf>
    <xf numFmtId="0" fontId="0" fillId="5" borderId="24" xfId="0" applyFill="1" applyBorder="1" applyAlignment="1">
      <alignment horizontal="center" vertical="center"/>
    </xf>
    <xf numFmtId="0" fontId="0" fillId="5" borderId="24" xfId="0" applyFill="1" applyBorder="1" applyAlignment="1" applyProtection="1">
      <alignment horizontal="center"/>
      <protection hidden="1"/>
    </xf>
    <xf numFmtId="0" fontId="0" fillId="5" borderId="24" xfId="0" applyFill="1" applyBorder="1"/>
    <xf numFmtId="0" fontId="0" fillId="5" borderId="33" xfId="0" applyFill="1" applyBorder="1"/>
    <xf numFmtId="0" fontId="0" fillId="5" borderId="6" xfId="0" applyFill="1" applyBorder="1"/>
    <xf numFmtId="2" fontId="0" fillId="0" borderId="29" xfId="0" applyNumberFormat="1" applyBorder="1" applyAlignment="1">
      <alignment horizontal="center" vertical="center"/>
    </xf>
    <xf numFmtId="2" fontId="0" fillId="0" borderId="14" xfId="0" applyNumberFormat="1" applyBorder="1" applyAlignment="1">
      <alignment horizontal="center" vertical="center"/>
    </xf>
    <xf numFmtId="166" fontId="0" fillId="2" borderId="22" xfId="0" applyNumberFormat="1" applyFill="1" applyBorder="1" applyAlignment="1" applyProtection="1">
      <alignment horizontal="center" vertical="center"/>
      <protection locked="0"/>
    </xf>
    <xf numFmtId="166" fontId="0" fillId="2" borderId="36" xfId="0" applyNumberFormat="1" applyFill="1" applyBorder="1" applyAlignment="1" applyProtection="1">
      <alignment horizontal="center" vertical="center"/>
      <protection locked="0"/>
    </xf>
    <xf numFmtId="0" fontId="0" fillId="0" borderId="31" xfId="0" applyBorder="1"/>
    <xf numFmtId="0" fontId="0" fillId="0" borderId="21" xfId="0" applyBorder="1"/>
    <xf numFmtId="0" fontId="0" fillId="0" borderId="6" xfId="0" applyBorder="1"/>
    <xf numFmtId="0" fontId="8" fillId="0" borderId="1" xfId="0" applyFont="1" applyBorder="1"/>
    <xf numFmtId="0" fontId="8" fillId="0" borderId="33" xfId="0" applyFont="1" applyBorder="1"/>
    <xf numFmtId="0" fontId="9" fillId="0" borderId="1" xfId="0" applyFont="1" applyBorder="1"/>
    <xf numFmtId="0" fontId="10" fillId="0" borderId="0" xfId="0" applyFont="1"/>
    <xf numFmtId="0" fontId="0" fillId="3" borderId="0" xfId="0" applyFill="1"/>
    <xf numFmtId="0" fontId="0" fillId="0" borderId="5" xfId="0" applyBorder="1" applyAlignment="1">
      <alignment horizontal="left" vertical="top" wrapText="1"/>
    </xf>
    <xf numFmtId="0" fontId="0" fillId="0" borderId="2" xfId="0" applyBorder="1" applyAlignment="1">
      <alignment horizontal="left" vertical="top" wrapText="1"/>
    </xf>
    <xf numFmtId="168" fontId="0" fillId="0" borderId="35" xfId="0" applyNumberFormat="1" applyBorder="1" applyAlignment="1">
      <alignment horizontal="center" vertical="center"/>
    </xf>
    <xf numFmtId="2" fontId="0" fillId="0" borderId="31" xfId="0" applyNumberFormat="1" applyBorder="1" applyAlignment="1">
      <alignment vertical="center" wrapText="1"/>
    </xf>
    <xf numFmtId="2" fontId="0" fillId="0" borderId="21" xfId="0" applyNumberFormat="1" applyBorder="1" applyAlignment="1">
      <alignment vertical="center" wrapText="1"/>
    </xf>
    <xf numFmtId="0" fontId="0" fillId="0" borderId="0" xfId="0" applyAlignment="1">
      <alignment vertical="top" wrapText="1"/>
    </xf>
    <xf numFmtId="0" fontId="0" fillId="0" borderId="31" xfId="0" applyBorder="1" applyAlignment="1">
      <alignment vertical="center" wrapText="1"/>
    </xf>
    <xf numFmtId="0" fontId="0" fillId="0" borderId="21" xfId="0" applyBorder="1" applyAlignment="1">
      <alignment vertical="center" wrapText="1"/>
    </xf>
    <xf numFmtId="2" fontId="0" fillId="2" borderId="3" xfId="0" applyNumberFormat="1" applyFill="1" applyBorder="1" applyAlignment="1" applyProtection="1">
      <alignment horizontal="center" vertical="center"/>
      <protection locked="0"/>
    </xf>
    <xf numFmtId="0" fontId="0" fillId="0" borderId="11" xfId="0" applyBorder="1" applyAlignment="1">
      <alignment horizontal="centerContinuous"/>
    </xf>
    <xf numFmtId="0" fontId="0" fillId="0" borderId="10" xfId="0" applyBorder="1" applyAlignment="1">
      <alignment horizontal="centerContinuous"/>
    </xf>
    <xf numFmtId="0" fontId="0" fillId="0" borderId="37" xfId="0" applyBorder="1" applyAlignment="1">
      <alignment horizontal="centerContinuous"/>
    </xf>
    <xf numFmtId="0" fontId="0" fillId="0" borderId="38" xfId="0" applyBorder="1"/>
    <xf numFmtId="2" fontId="4" fillId="0" borderId="24" xfId="0" applyNumberFormat="1" applyFont="1" applyBorder="1" applyAlignment="1">
      <alignment horizontal="center" vertical="center"/>
    </xf>
    <xf numFmtId="167" fontId="4" fillId="0" borderId="36" xfId="0" applyNumberFormat="1" applyFont="1" applyBorder="1" applyAlignment="1">
      <alignment horizontal="center" vertical="center"/>
    </xf>
    <xf numFmtId="0" fontId="4" fillId="5" borderId="33" xfId="0" applyFont="1" applyFill="1" applyBorder="1"/>
    <xf numFmtId="0" fontId="4" fillId="5" borderId="21" xfId="0" applyFont="1" applyFill="1" applyBorder="1"/>
    <xf numFmtId="165" fontId="0" fillId="0" borderId="0" xfId="0" applyNumberFormat="1" applyAlignment="1">
      <alignment horizontal="right" vertical="center"/>
    </xf>
    <xf numFmtId="0" fontId="5" fillId="0" borderId="0" xfId="0" applyFont="1" applyAlignment="1">
      <alignment horizontal="center"/>
    </xf>
    <xf numFmtId="2" fontId="6" fillId="0" borderId="31" xfId="0" applyNumberFormat="1" applyFont="1" applyBorder="1" applyAlignment="1">
      <alignment vertical="center" wrapText="1"/>
    </xf>
    <xf numFmtId="170" fontId="0" fillId="5" borderId="1" xfId="0" applyNumberFormat="1" applyFill="1" applyBorder="1"/>
    <xf numFmtId="168" fontId="0" fillId="5" borderId="1" xfId="0" applyNumberFormat="1" applyFill="1" applyBorder="1"/>
    <xf numFmtId="0" fontId="7" fillId="0" borderId="7" xfId="0" applyFont="1" applyBorder="1" applyAlignment="1">
      <alignment horizontal="center" vertical="center"/>
    </xf>
    <xf numFmtId="165" fontId="0" fillId="0" borderId="31" xfId="0" applyNumberFormat="1" applyBorder="1" applyAlignment="1">
      <alignment horizontal="right" vertical="center"/>
    </xf>
    <xf numFmtId="0" fontId="0" fillId="0" borderId="3" xfId="0" applyBorder="1" applyAlignment="1">
      <alignment horizontal="center" vertical="center"/>
    </xf>
    <xf numFmtId="168" fontId="0" fillId="0" borderId="3" xfId="0" applyNumberFormat="1" applyBorder="1" applyAlignment="1">
      <alignment horizontal="center" vertical="center"/>
    </xf>
    <xf numFmtId="168" fontId="0" fillId="0" borderId="0" xfId="0" applyNumberFormat="1" applyAlignment="1">
      <alignment horizontal="center" vertical="center"/>
    </xf>
    <xf numFmtId="165" fontId="0" fillId="0" borderId="8" xfId="0" applyNumberFormat="1" applyBorder="1" applyAlignment="1">
      <alignment vertical="center"/>
    </xf>
    <xf numFmtId="1" fontId="0" fillId="0" borderId="14" xfId="0" applyNumberFormat="1" applyBorder="1" applyAlignment="1">
      <alignment horizontal="center" vertical="center" wrapText="1"/>
    </xf>
    <xf numFmtId="1" fontId="0" fillId="0" borderId="7" xfId="0" applyNumberFormat="1" applyBorder="1" applyAlignment="1">
      <alignment horizontal="center" vertical="center"/>
    </xf>
    <xf numFmtId="1" fontId="0" fillId="0" borderId="4" xfId="0" applyNumberFormat="1" applyBorder="1" applyAlignment="1">
      <alignment horizontal="center" vertical="center"/>
    </xf>
    <xf numFmtId="1" fontId="0" fillId="0" borderId="29" xfId="0" applyNumberFormat="1" applyBorder="1" applyAlignment="1">
      <alignment horizontal="center" vertical="center"/>
    </xf>
    <xf numFmtId="1" fontId="0" fillId="0" borderId="25" xfId="0" applyNumberFormat="1" applyBorder="1" applyAlignment="1">
      <alignment horizontal="center" vertical="center"/>
    </xf>
    <xf numFmtId="0" fontId="0" fillId="2" borderId="29" xfId="0" applyFill="1" applyBorder="1" applyAlignment="1" applyProtection="1">
      <alignment horizontal="center" vertical="center"/>
      <protection locked="0"/>
    </xf>
    <xf numFmtId="171" fontId="0" fillId="0" borderId="0" xfId="0" applyNumberFormat="1" applyAlignment="1">
      <alignment horizontal="center"/>
    </xf>
    <xf numFmtId="0" fontId="0" fillId="0" borderId="0" xfId="0" applyAlignment="1">
      <alignment horizontal="centerContinuous"/>
    </xf>
    <xf numFmtId="1" fontId="4" fillId="0" borderId="25" xfId="0" applyNumberFormat="1" applyFont="1" applyBorder="1" applyAlignment="1">
      <alignment horizontal="center" vertical="center"/>
    </xf>
    <xf numFmtId="1" fontId="4" fillId="0" borderId="4" xfId="0" applyNumberFormat="1" applyFont="1" applyBorder="1" applyAlignment="1">
      <alignment horizontal="center" vertical="center"/>
    </xf>
    <xf numFmtId="1" fontId="4" fillId="0" borderId="20" xfId="0" applyNumberFormat="1" applyFont="1" applyBorder="1" applyAlignment="1">
      <alignment horizontal="center" vertical="center"/>
    </xf>
    <xf numFmtId="171" fontId="0" fillId="3" borderId="19" xfId="0" applyNumberFormat="1" applyFill="1" applyBorder="1" applyAlignment="1">
      <alignment horizontal="center" vertical="center"/>
    </xf>
    <xf numFmtId="171" fontId="0" fillId="0" borderId="19" xfId="0" applyNumberFormat="1" applyBorder="1" applyAlignment="1">
      <alignment vertical="center"/>
    </xf>
    <xf numFmtId="165" fontId="0" fillId="0" borderId="11" xfId="0" applyNumberFormat="1" applyBorder="1" applyAlignment="1">
      <alignment horizontal="centerContinuous" vertical="center"/>
    </xf>
    <xf numFmtId="165" fontId="0" fillId="0" borderId="10" xfId="0" applyNumberFormat="1" applyBorder="1" applyAlignment="1">
      <alignment horizontal="centerContinuous" vertical="center"/>
    </xf>
    <xf numFmtId="165" fontId="0" fillId="0" borderId="37" xfId="0" applyNumberFormat="1" applyBorder="1" applyAlignment="1">
      <alignment horizontal="centerContinuous" vertical="center"/>
    </xf>
    <xf numFmtId="165" fontId="0" fillId="0" borderId="33" xfId="0" applyNumberFormat="1" applyBorder="1" applyAlignment="1">
      <alignment vertical="center"/>
    </xf>
    <xf numFmtId="165" fontId="0" fillId="0" borderId="31" xfId="0" applyNumberFormat="1" applyBorder="1" applyAlignment="1">
      <alignment vertical="center"/>
    </xf>
    <xf numFmtId="165" fontId="0" fillId="0" borderId="2" xfId="0" applyNumberFormat="1" applyBorder="1" applyAlignment="1">
      <alignment vertical="center"/>
    </xf>
    <xf numFmtId="165" fontId="0" fillId="0" borderId="5" xfId="0" applyNumberFormat="1" applyBorder="1" applyAlignment="1">
      <alignment vertical="center"/>
    </xf>
    <xf numFmtId="171" fontId="0" fillId="0" borderId="56" xfId="0" applyNumberFormat="1" applyBorder="1" applyAlignment="1">
      <alignment vertical="center"/>
    </xf>
    <xf numFmtId="165" fontId="0" fillId="0" borderId="57" xfId="0" applyNumberFormat="1" applyBorder="1" applyAlignment="1">
      <alignment vertical="center"/>
    </xf>
    <xf numFmtId="0" fontId="4" fillId="0" borderId="20" xfId="0" applyFont="1" applyBorder="1" applyAlignment="1">
      <alignment horizontal="center" vertical="center"/>
    </xf>
    <xf numFmtId="1" fontId="0" fillId="0" borderId="20" xfId="0" applyNumberFormat="1" applyBorder="1" applyAlignment="1">
      <alignment horizontal="center" vertical="center"/>
    </xf>
    <xf numFmtId="0" fontId="0" fillId="0" borderId="27" xfId="0" applyBorder="1" applyProtection="1">
      <protection hidden="1"/>
    </xf>
    <xf numFmtId="171" fontId="0" fillId="3" borderId="26" xfId="0" applyNumberFormat="1" applyFill="1" applyBorder="1" applyAlignment="1">
      <alignment horizontal="center" vertical="center"/>
    </xf>
    <xf numFmtId="165" fontId="3" fillId="3" borderId="27" xfId="0" applyNumberFormat="1" applyFont="1" applyFill="1" applyBorder="1" applyAlignment="1">
      <alignment horizontal="center" vertical="center"/>
    </xf>
    <xf numFmtId="165" fontId="0" fillId="0" borderId="27" xfId="0" applyNumberFormat="1" applyBorder="1" applyAlignment="1">
      <alignment horizontal="center" vertical="center"/>
    </xf>
    <xf numFmtId="0" fontId="4" fillId="0" borderId="7" xfId="0" applyFont="1" applyBorder="1" applyAlignment="1">
      <alignment horizontal="center" vertical="center"/>
    </xf>
    <xf numFmtId="2" fontId="0" fillId="4" borderId="58" xfId="0" applyNumberFormat="1" applyFill="1" applyBorder="1" applyAlignment="1">
      <alignment horizontal="center" vertical="center"/>
    </xf>
    <xf numFmtId="2" fontId="0" fillId="4" borderId="8" xfId="0" applyNumberFormat="1" applyFill="1" applyBorder="1" applyAlignment="1">
      <alignment horizontal="center" vertical="center"/>
    </xf>
    <xf numFmtId="0" fontId="0" fillId="4" borderId="0" xfId="0" applyFill="1" applyAlignment="1" applyProtection="1">
      <alignment horizontal="center"/>
      <protection hidden="1"/>
    </xf>
    <xf numFmtId="2" fontId="0" fillId="4" borderId="9" xfId="0" applyNumberFormat="1" applyFill="1" applyBorder="1" applyAlignment="1">
      <alignment horizontal="center" vertical="center"/>
    </xf>
    <xf numFmtId="2" fontId="0" fillId="4" borderId="25" xfId="0" applyNumberFormat="1" applyFill="1" applyBorder="1" applyAlignment="1" applyProtection="1">
      <alignment horizontal="center"/>
      <protection hidden="1"/>
    </xf>
    <xf numFmtId="0" fontId="15" fillId="0" borderId="5" xfId="0" applyFont="1" applyBorder="1" applyAlignment="1">
      <alignment horizontal="left" vertical="center"/>
    </xf>
    <xf numFmtId="0" fontId="6" fillId="0" borderId="5" xfId="0" applyFont="1" applyBorder="1" applyAlignment="1">
      <alignment horizontal="center" vertical="center"/>
    </xf>
    <xf numFmtId="0" fontId="4" fillId="0" borderId="22" xfId="0" applyFont="1" applyBorder="1"/>
    <xf numFmtId="168" fontId="4" fillId="0" borderId="51" xfId="0" applyNumberFormat="1" applyFont="1" applyBorder="1"/>
    <xf numFmtId="0" fontId="4" fillId="0" borderId="36" xfId="0" applyFont="1" applyBorder="1"/>
    <xf numFmtId="168" fontId="4" fillId="0" borderId="16" xfId="0" applyNumberFormat="1" applyFont="1" applyBorder="1"/>
    <xf numFmtId="0" fontId="0" fillId="0" borderId="26" xfId="0" applyBorder="1"/>
    <xf numFmtId="0" fontId="0" fillId="0" borderId="20" xfId="0" applyBorder="1"/>
    <xf numFmtId="0" fontId="4" fillId="0" borderId="28" xfId="0" applyFont="1" applyBorder="1" applyAlignment="1">
      <alignment horizontal="center" vertical="center"/>
    </xf>
    <xf numFmtId="0" fontId="4" fillId="0" borderId="14" xfId="0" applyFont="1" applyBorder="1" applyAlignment="1">
      <alignment horizontal="center" vertical="center"/>
    </xf>
    <xf numFmtId="164" fontId="0" fillId="2" borderId="31" xfId="0" applyNumberFormat="1" applyFill="1" applyBorder="1" applyAlignment="1" applyProtection="1">
      <alignment horizontal="center" vertical="center"/>
      <protection locked="0"/>
    </xf>
    <xf numFmtId="168" fontId="0" fillId="0" borderId="19" xfId="0" applyNumberFormat="1" applyBorder="1" applyAlignment="1">
      <alignment vertical="center"/>
    </xf>
    <xf numFmtId="168" fontId="0" fillId="0" borderId="26" xfId="0" applyNumberFormat="1" applyBorder="1" applyAlignment="1">
      <alignment vertical="center"/>
    </xf>
    <xf numFmtId="168" fontId="0" fillId="0" borderId="24" xfId="0" applyNumberFormat="1" applyBorder="1" applyAlignment="1">
      <alignment horizontal="center" vertical="center"/>
    </xf>
    <xf numFmtId="165" fontId="0" fillId="0" borderId="5" xfId="0" applyNumberFormat="1" applyBorder="1" applyAlignment="1">
      <alignment horizontal="right" vertical="center"/>
    </xf>
    <xf numFmtId="169" fontId="0" fillId="0" borderId="56" xfId="0" applyNumberFormat="1" applyBorder="1" applyAlignment="1">
      <alignment vertical="center"/>
    </xf>
    <xf numFmtId="165" fontId="0" fillId="0" borderId="56" xfId="0" applyNumberFormat="1" applyBorder="1" applyAlignment="1">
      <alignment vertical="center"/>
    </xf>
    <xf numFmtId="0" fontId="0" fillId="0" borderId="0" xfId="0" applyAlignment="1" applyProtection="1">
      <alignment horizontal="center" vertical="center"/>
      <protection locked="0"/>
    </xf>
    <xf numFmtId="2" fontId="0" fillId="0" borderId="0" xfId="0" applyNumberFormat="1" applyAlignment="1" applyProtection="1">
      <alignment horizontal="center" vertical="center"/>
      <protection locked="0"/>
    </xf>
    <xf numFmtId="165" fontId="0" fillId="0" borderId="24" xfId="0" applyNumberFormat="1" applyBorder="1" applyAlignment="1">
      <alignment vertical="center"/>
    </xf>
    <xf numFmtId="1" fontId="4" fillId="0" borderId="7" xfId="0" applyNumberFormat="1" applyFont="1" applyBorder="1" applyAlignment="1">
      <alignment horizontal="center" vertical="center"/>
    </xf>
    <xf numFmtId="2" fontId="0" fillId="2" borderId="7" xfId="0" applyNumberFormat="1" applyFill="1" applyBorder="1" applyAlignment="1" applyProtection="1">
      <alignment horizontal="center" vertical="center"/>
      <protection locked="0"/>
    </xf>
    <xf numFmtId="168" fontId="0" fillId="2" borderId="7" xfId="0" applyNumberFormat="1" applyFill="1" applyBorder="1" applyAlignment="1" applyProtection="1">
      <alignment horizontal="center" vertical="center"/>
      <protection locked="0"/>
    </xf>
    <xf numFmtId="1" fontId="4" fillId="0" borderId="29" xfId="0" applyNumberFormat="1" applyFont="1" applyBorder="1" applyAlignment="1">
      <alignment horizontal="center" vertical="center"/>
    </xf>
    <xf numFmtId="2" fontId="0" fillId="2" borderId="29" xfId="0" applyNumberFormat="1" applyFill="1" applyBorder="1" applyAlignment="1" applyProtection="1">
      <alignment horizontal="center" vertical="center"/>
      <protection locked="0"/>
    </xf>
    <xf numFmtId="168" fontId="0" fillId="2" borderId="29" xfId="0" applyNumberFormat="1" applyFill="1" applyBorder="1" applyAlignment="1" applyProtection="1">
      <alignment horizontal="center" vertical="center"/>
      <protection locked="0"/>
    </xf>
    <xf numFmtId="0" fontId="4" fillId="0" borderId="0" xfId="0" applyFont="1" applyAlignment="1">
      <alignment horizontal="center" vertical="center"/>
    </xf>
    <xf numFmtId="1" fontId="0" fillId="0" borderId="0" xfId="0" applyNumberFormat="1" applyAlignment="1">
      <alignment horizontal="center" vertical="center"/>
    </xf>
    <xf numFmtId="171" fontId="0" fillId="0" borderId="0" xfId="0" applyNumberFormat="1" applyAlignment="1">
      <alignment vertical="center"/>
    </xf>
    <xf numFmtId="165" fontId="0" fillId="0" borderId="57" xfId="0" applyNumberFormat="1" applyBorder="1" applyAlignment="1">
      <alignment horizontal="center" vertical="center"/>
    </xf>
    <xf numFmtId="165" fontId="0" fillId="0" borderId="59" xfId="0" applyNumberFormat="1" applyBorder="1" applyAlignment="1">
      <alignment horizontal="center" vertical="center"/>
    </xf>
    <xf numFmtId="0" fontId="0" fillId="0" borderId="59" xfId="0" applyBorder="1" applyProtection="1">
      <protection hidden="1"/>
    </xf>
    <xf numFmtId="0" fontId="4" fillId="0" borderId="57" xfId="0" applyFont="1" applyBorder="1" applyAlignment="1">
      <alignment horizontal="center" vertical="center"/>
    </xf>
    <xf numFmtId="1" fontId="0" fillId="0" borderId="57" xfId="0" applyNumberFormat="1" applyBorder="1" applyAlignment="1">
      <alignment horizontal="center" vertical="center"/>
    </xf>
    <xf numFmtId="2" fontId="0" fillId="0" borderId="57" xfId="0" applyNumberFormat="1" applyBorder="1" applyAlignment="1">
      <alignment horizontal="center" vertical="center"/>
    </xf>
    <xf numFmtId="171" fontId="0" fillId="0" borderId="57" xfId="0" applyNumberFormat="1" applyBorder="1" applyAlignment="1">
      <alignment vertical="center"/>
    </xf>
    <xf numFmtId="2" fontId="0" fillId="0" borderId="9" xfId="0" applyNumberFormat="1" applyBorder="1" applyAlignment="1">
      <alignment horizontal="center" vertical="center"/>
    </xf>
    <xf numFmtId="0" fontId="4" fillId="0" borderId="29" xfId="0" applyFont="1" applyBorder="1" applyAlignment="1">
      <alignment horizontal="center" vertical="center"/>
    </xf>
    <xf numFmtId="2" fontId="0" fillId="0" borderId="24" xfId="0" applyNumberFormat="1" applyBorder="1" applyAlignment="1">
      <alignment horizontal="center" vertical="center"/>
    </xf>
    <xf numFmtId="171" fontId="0" fillId="0" borderId="24" xfId="0" applyNumberFormat="1" applyBorder="1" applyAlignment="1">
      <alignment vertical="center"/>
    </xf>
    <xf numFmtId="2" fontId="0" fillId="4" borderId="59" xfId="0" applyNumberFormat="1" applyFill="1" applyBorder="1" applyAlignment="1">
      <alignment horizontal="center" vertical="center"/>
    </xf>
    <xf numFmtId="0" fontId="14" fillId="0" borderId="0" xfId="0" applyFont="1" applyAlignment="1">
      <alignment vertical="center"/>
    </xf>
    <xf numFmtId="2" fontId="0" fillId="4" borderId="0" xfId="0" applyNumberFormat="1" applyFill="1" applyAlignment="1" applyProtection="1">
      <alignment horizontal="center"/>
      <protection hidden="1"/>
    </xf>
    <xf numFmtId="0" fontId="0" fillId="0" borderId="10" xfId="0" applyBorder="1" applyAlignment="1">
      <alignment horizontal="left" vertical="center"/>
    </xf>
    <xf numFmtId="0" fontId="0" fillId="0" borderId="37" xfId="0" applyBorder="1" applyAlignment="1">
      <alignment horizontal="left" vertical="center"/>
    </xf>
    <xf numFmtId="0" fontId="0" fillId="7" borderId="42" xfId="0" applyFill="1" applyBorder="1" applyAlignment="1">
      <alignment horizontal="center"/>
    </xf>
    <xf numFmtId="0" fontId="0" fillId="7" borderId="43" xfId="0" applyFill="1" applyBorder="1" applyAlignment="1">
      <alignment horizontal="center"/>
    </xf>
    <xf numFmtId="0" fontId="0" fillId="7" borderId="44" xfId="0" applyFill="1" applyBorder="1" applyAlignment="1">
      <alignment horizontal="center"/>
    </xf>
    <xf numFmtId="0" fontId="5" fillId="0" borderId="0" xfId="0" applyFont="1" applyAlignment="1">
      <alignment horizont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37" xfId="0"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0" fillId="2" borderId="42" xfId="0" applyFill="1" applyBorder="1" applyAlignment="1">
      <alignment horizontal="center"/>
    </xf>
    <xf numFmtId="0" fontId="0" fillId="2" borderId="43" xfId="0" applyFill="1" applyBorder="1" applyAlignment="1">
      <alignment horizontal="center"/>
    </xf>
    <xf numFmtId="0" fontId="0" fillId="2" borderId="44" xfId="0" applyFill="1" applyBorder="1" applyAlignment="1">
      <alignment horizontal="center"/>
    </xf>
    <xf numFmtId="0" fontId="5" fillId="0" borderId="55" xfId="0" applyFont="1" applyBorder="1" applyAlignment="1" applyProtection="1">
      <alignment horizontal="center" wrapText="1"/>
      <protection hidden="1"/>
    </xf>
    <xf numFmtId="0" fontId="13" fillId="6" borderId="11" xfId="0" applyFont="1" applyFill="1" applyBorder="1" applyAlignment="1">
      <alignment horizontal="center"/>
    </xf>
    <xf numFmtId="0" fontId="13" fillId="6" borderId="10" xfId="0" applyFont="1" applyFill="1" applyBorder="1" applyAlignment="1">
      <alignment horizontal="center"/>
    </xf>
    <xf numFmtId="0" fontId="13" fillId="6" borderId="37" xfId="0" applyFont="1" applyFill="1" applyBorder="1" applyAlignment="1">
      <alignment horizontal="center"/>
    </xf>
    <xf numFmtId="0" fontId="0" fillId="0" borderId="48" xfId="0" applyBorder="1" applyAlignment="1">
      <alignment horizontal="right"/>
    </xf>
    <xf numFmtId="0" fontId="0" fillId="0" borderId="49" xfId="0" applyBorder="1" applyAlignment="1">
      <alignment horizontal="right"/>
    </xf>
    <xf numFmtId="0" fontId="0" fillId="8" borderId="42" xfId="0" applyFill="1" applyBorder="1" applyAlignment="1">
      <alignment horizontal="center"/>
    </xf>
    <xf numFmtId="0" fontId="0" fillId="8" borderId="43" xfId="0" applyFill="1" applyBorder="1" applyAlignment="1">
      <alignment horizontal="center"/>
    </xf>
    <xf numFmtId="0" fontId="0" fillId="8" borderId="44" xfId="0" applyFill="1" applyBorder="1" applyAlignment="1">
      <alignment horizontal="center"/>
    </xf>
    <xf numFmtId="0" fontId="0" fillId="0" borderId="52" xfId="0" applyBorder="1" applyAlignment="1">
      <alignment horizontal="right"/>
    </xf>
    <xf numFmtId="0" fontId="0" fillId="0" borderId="53" xfId="0" applyBorder="1" applyAlignment="1">
      <alignment horizontal="right"/>
    </xf>
    <xf numFmtId="0" fontId="0" fillId="9" borderId="42" xfId="0" applyFill="1" applyBorder="1" applyAlignment="1">
      <alignment horizontal="center"/>
    </xf>
    <xf numFmtId="0" fontId="0" fillId="9" borderId="43" xfId="0" applyFill="1" applyBorder="1" applyAlignment="1">
      <alignment horizontal="center"/>
    </xf>
    <xf numFmtId="0" fontId="0" fillId="9" borderId="44" xfId="0" applyFill="1" applyBorder="1" applyAlignment="1">
      <alignment horizontal="center"/>
    </xf>
    <xf numFmtId="0" fontId="0" fillId="0" borderId="33" xfId="0" applyBorder="1" applyAlignment="1">
      <alignment horizontal="right"/>
    </xf>
    <xf numFmtId="0" fontId="0" fillId="0" borderId="31" xfId="0" applyBorder="1" applyAlignment="1">
      <alignment horizontal="right"/>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7" xfId="0" applyFont="1" applyBorder="1" applyAlignment="1">
      <alignment horizontal="center" vertical="center" wrapText="1"/>
    </xf>
    <xf numFmtId="0" fontId="0" fillId="0" borderId="33" xfId="0" applyBorder="1" applyAlignment="1">
      <alignment horizontal="center" wrapText="1"/>
    </xf>
    <xf numFmtId="0" fontId="0" fillId="0" borderId="31" xfId="0" applyBorder="1" applyAlignment="1">
      <alignment horizontal="center" wrapText="1"/>
    </xf>
    <xf numFmtId="0" fontId="0" fillId="0" borderId="21" xfId="0"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3" borderId="33" xfId="0" applyFill="1" applyBorder="1" applyAlignment="1">
      <alignment horizontal="center" vertical="center"/>
    </xf>
    <xf numFmtId="0" fontId="0" fillId="3" borderId="46" xfId="0" applyFill="1" applyBorder="1" applyAlignment="1">
      <alignment horizontal="center" vertical="center"/>
    </xf>
    <xf numFmtId="0" fontId="0" fillId="3" borderId="45" xfId="0" applyFill="1" applyBorder="1" applyAlignment="1">
      <alignment horizontal="center" vertical="center"/>
    </xf>
    <xf numFmtId="0" fontId="0" fillId="3" borderId="21" xfId="0" applyFill="1" applyBorder="1" applyAlignment="1">
      <alignment horizontal="center" vertical="center"/>
    </xf>
    <xf numFmtId="165" fontId="4" fillId="0" borderId="38" xfId="0" applyNumberFormat="1" applyFont="1" applyBorder="1" applyAlignment="1">
      <alignment horizontal="right" vertical="center"/>
    </xf>
    <xf numFmtId="165" fontId="4" fillId="0" borderId="16" xfId="0" applyNumberFormat="1" applyFont="1" applyBorder="1" applyAlignment="1">
      <alignment horizontal="right" vertical="center"/>
    </xf>
    <xf numFmtId="165" fontId="0" fillId="0" borderId="32" xfId="0" applyNumberFormat="1" applyBorder="1" applyAlignment="1">
      <alignment horizontal="right" vertical="center"/>
    </xf>
    <xf numFmtId="165" fontId="0" fillId="0" borderId="3" xfId="0" applyNumberFormat="1" applyBorder="1" applyAlignment="1">
      <alignment horizontal="right" vertical="center"/>
    </xf>
    <xf numFmtId="165" fontId="0" fillId="0" borderId="51" xfId="0" applyNumberFormat="1" applyBorder="1" applyAlignment="1">
      <alignment horizontal="right" vertical="center"/>
    </xf>
    <xf numFmtId="165" fontId="0" fillId="0" borderId="23" xfId="0" applyNumberFormat="1" applyBorder="1" applyAlignment="1">
      <alignment horizontal="right" vertical="center"/>
    </xf>
    <xf numFmtId="0" fontId="3" fillId="3" borderId="2"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33" xfId="0" applyFont="1" applyBorder="1" applyAlignment="1">
      <alignment horizontal="center" vertical="center" wrapText="1"/>
    </xf>
    <xf numFmtId="0" fontId="0" fillId="0" borderId="31"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54" xfId="0" applyBorder="1" applyAlignment="1">
      <alignment horizontal="center" vertical="center" wrapText="1"/>
    </xf>
    <xf numFmtId="0" fontId="0" fillId="0" borderId="30" xfId="0" applyBorder="1" applyAlignment="1">
      <alignment horizontal="center" vertical="center" wrapText="1"/>
    </xf>
    <xf numFmtId="2" fontId="0" fillId="0" borderId="0" xfId="0" applyNumberFormat="1" applyAlignment="1">
      <alignment horizontal="center" vertical="center" wrapText="1"/>
    </xf>
    <xf numFmtId="0" fontId="4" fillId="0" borderId="4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1" xfId="0" applyFont="1" applyBorder="1" applyAlignment="1">
      <alignment horizontal="center" vertical="center" wrapText="1"/>
    </xf>
    <xf numFmtId="0" fontId="0" fillId="0" borderId="34" xfId="0" applyBorder="1" applyAlignment="1">
      <alignment horizontal="left" vertical="center"/>
    </xf>
    <xf numFmtId="0" fontId="0" fillId="0" borderId="39" xfId="0" applyBorder="1" applyAlignment="1">
      <alignment horizontal="left"/>
    </xf>
    <xf numFmtId="0" fontId="0" fillId="0" borderId="32" xfId="0" applyBorder="1" applyAlignment="1">
      <alignment horizontal="right" vertical="center"/>
    </xf>
    <xf numFmtId="0" fontId="0" fillId="0" borderId="28" xfId="0" applyBorder="1" applyAlignment="1">
      <alignment horizontal="right" vertical="center"/>
    </xf>
    <xf numFmtId="0" fontId="0" fillId="0" borderId="32" xfId="0" applyBorder="1" applyAlignment="1">
      <alignment horizontal="right" vertical="center" wrapText="1"/>
    </xf>
    <xf numFmtId="0" fontId="0" fillId="0" borderId="28" xfId="0" applyBorder="1" applyAlignment="1">
      <alignment horizontal="right" vertical="center" wrapText="1"/>
    </xf>
    <xf numFmtId="0" fontId="0" fillId="0" borderId="34" xfId="0" applyBorder="1" applyAlignment="1">
      <alignment horizontal="left" vertical="center" wrapText="1"/>
    </xf>
    <xf numFmtId="0" fontId="0" fillId="0" borderId="11" xfId="0" applyBorder="1" applyAlignment="1">
      <alignment horizontal="center"/>
    </xf>
    <xf numFmtId="0" fontId="0" fillId="0" borderId="10" xfId="0" applyBorder="1" applyAlignment="1">
      <alignment horizontal="center"/>
    </xf>
    <xf numFmtId="0" fontId="0" fillId="0" borderId="37" xfId="0" applyBorder="1" applyAlignment="1">
      <alignment horizontal="center"/>
    </xf>
    <xf numFmtId="165" fontId="0" fillId="0" borderId="16" xfId="0" applyNumberFormat="1" applyBorder="1" applyAlignment="1">
      <alignment horizontal="right" vertical="center"/>
    </xf>
    <xf numFmtId="165" fontId="0" fillId="0" borderId="11" xfId="0" applyNumberFormat="1" applyBorder="1" applyAlignment="1">
      <alignment horizontal="right" vertical="center"/>
    </xf>
    <xf numFmtId="165" fontId="0" fillId="0" borderId="10" xfId="0" applyNumberFormat="1" applyBorder="1" applyAlignment="1">
      <alignment horizontal="right" vertical="center"/>
    </xf>
    <xf numFmtId="165" fontId="0" fillId="0" borderId="5" xfId="0" applyNumberFormat="1" applyBorder="1" applyAlignment="1">
      <alignment horizontal="right" vertical="center"/>
    </xf>
    <xf numFmtId="0" fontId="0" fillId="0" borderId="39" xfId="0" applyBorder="1" applyAlignment="1">
      <alignment horizontal="left" vertical="center"/>
    </xf>
    <xf numFmtId="0" fontId="0" fillId="0" borderId="39" xfId="0" applyBorder="1" applyAlignment="1">
      <alignment horizontal="left" vertical="center" wrapText="1"/>
    </xf>
    <xf numFmtId="0" fontId="0" fillId="4" borderId="1" xfId="0" applyFill="1" applyBorder="1" applyAlignment="1">
      <alignment horizontal="right" vertical="center"/>
    </xf>
    <xf numFmtId="0" fontId="0" fillId="4" borderId="24" xfId="0" applyFill="1" applyBorder="1" applyAlignment="1">
      <alignment horizontal="right" vertical="center"/>
    </xf>
    <xf numFmtId="0" fontId="8" fillId="0" borderId="1" xfId="0" applyFont="1" applyBorder="1" applyAlignment="1">
      <alignment horizontal="left"/>
    </xf>
    <xf numFmtId="0" fontId="8" fillId="0" borderId="0" xfId="0" applyFont="1" applyAlignment="1">
      <alignment horizontal="left"/>
    </xf>
    <xf numFmtId="0" fontId="8" fillId="0" borderId="24" xfId="0" applyFont="1" applyBorder="1" applyAlignment="1">
      <alignment horizontal="left"/>
    </xf>
    <xf numFmtId="0" fontId="8" fillId="0" borderId="1" xfId="0" quotePrefix="1" applyFont="1" applyBorder="1" applyAlignment="1">
      <alignment horizontal="left"/>
    </xf>
    <xf numFmtId="0" fontId="8" fillId="0" borderId="0" xfId="0" quotePrefix="1" applyFont="1" applyAlignment="1">
      <alignment horizontal="left"/>
    </xf>
    <xf numFmtId="0" fontId="8" fillId="0" borderId="24" xfId="0" quotePrefix="1" applyFont="1" applyBorder="1" applyAlignment="1">
      <alignment horizontal="left"/>
    </xf>
    <xf numFmtId="0" fontId="11" fillId="0" borderId="11" xfId="0" applyFont="1" applyBorder="1" applyAlignment="1">
      <alignment horizontal="left" vertical="top" wrapText="1"/>
    </xf>
    <xf numFmtId="0" fontId="0" fillId="0" borderId="10" xfId="0" applyBorder="1" applyAlignment="1">
      <alignment horizontal="left" vertical="top" wrapText="1"/>
    </xf>
    <xf numFmtId="0" fontId="0" fillId="0" borderId="37" xfId="0" applyBorder="1" applyAlignment="1">
      <alignment horizontal="left" vertical="top" wrapText="1"/>
    </xf>
    <xf numFmtId="0" fontId="12" fillId="0" borderId="2"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9" fillId="0" borderId="33" xfId="0" applyFont="1" applyBorder="1" applyAlignment="1">
      <alignment horizontal="left"/>
    </xf>
    <xf numFmtId="0" fontId="9" fillId="0" borderId="31" xfId="0" applyFont="1" applyBorder="1" applyAlignment="1">
      <alignment horizontal="left"/>
    </xf>
  </cellXfs>
  <cellStyles count="1">
    <cellStyle name="Normal" xfId="0" builtinId="0"/>
  </cellStyles>
  <dxfs count="72">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ndense val="0"/>
        <extend val="0"/>
        <color indexed="22"/>
      </font>
    </dxf>
    <dxf>
      <font>
        <color theme="0"/>
      </font>
    </dxf>
    <dxf>
      <fill>
        <patternFill>
          <bgColor rgb="FFFF99CC"/>
        </patternFill>
      </fill>
    </dxf>
    <dxf>
      <font>
        <color theme="0"/>
      </font>
    </dxf>
    <dxf>
      <fill>
        <patternFill>
          <bgColor indexed="45"/>
        </patternFill>
      </fill>
    </dxf>
    <dxf>
      <font>
        <color theme="0"/>
      </font>
    </dxf>
    <dxf>
      <font>
        <color theme="0"/>
      </font>
    </dxf>
    <dxf>
      <font>
        <color theme="0"/>
      </font>
    </dxf>
    <dxf>
      <fill>
        <patternFill>
          <bgColor indexed="45"/>
        </patternFill>
      </fill>
    </dxf>
    <dxf>
      <fill>
        <patternFill>
          <bgColor rgb="FFFF99CC"/>
        </patternFill>
      </fill>
    </dxf>
    <dxf>
      <font>
        <color theme="0"/>
      </font>
    </dxf>
    <dxf>
      <font>
        <color theme="0"/>
      </font>
    </dxf>
    <dxf>
      <font>
        <color theme="0"/>
      </font>
    </dxf>
    <dxf>
      <font>
        <color rgb="FFCCFFCC"/>
      </font>
    </dxf>
    <dxf>
      <font>
        <color theme="0"/>
      </font>
    </dxf>
    <dxf>
      <font>
        <b/>
        <i val="0"/>
        <condense val="0"/>
        <extend val="0"/>
        <color indexed="10"/>
      </font>
    </dxf>
    <dxf>
      <font>
        <b/>
        <i val="0"/>
        <condense val="0"/>
        <extend val="0"/>
        <color indexed="10"/>
      </font>
    </dxf>
    <dxf>
      <fill>
        <patternFill>
          <bgColor rgb="FFFFCC00"/>
        </patternFill>
      </fill>
    </dxf>
    <dxf>
      <font>
        <b/>
        <i val="0"/>
        <color auto="1"/>
      </font>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ont>
        <b/>
        <i val="0"/>
        <condense val="0"/>
        <extend val="0"/>
        <color indexed="10"/>
      </font>
    </dxf>
    <dxf>
      <font>
        <b/>
        <i val="0"/>
        <condense val="0"/>
        <extend val="0"/>
        <color indexed="10"/>
      </font>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225425</xdr:colOff>
      <xdr:row>0</xdr:row>
      <xdr:rowOff>165857</xdr:rowOff>
    </xdr:from>
    <xdr:to>
      <xdr:col>25</xdr:col>
      <xdr:colOff>144992</xdr:colOff>
      <xdr:row>3</xdr:row>
      <xdr:rowOff>122500</xdr:rowOff>
    </xdr:to>
    <xdr:pic>
      <xdr:nvPicPr>
        <xdr:cNvPr id="3" name="Picture 2">
          <a:extLst>
            <a:ext uri="{FF2B5EF4-FFF2-40B4-BE49-F238E27FC236}">
              <a16:creationId xmlns:a16="http://schemas.microsoft.com/office/drawing/2014/main" id="{E05E64C0-DD90-CBBF-EF31-BC05E21B72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793258" y="165857"/>
          <a:ext cx="1824567" cy="602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BG113"/>
  <sheetViews>
    <sheetView tabSelected="1" zoomScale="90" zoomScaleNormal="90" workbookViewId="0">
      <selection activeCell="D5" sqref="D5"/>
    </sheetView>
  </sheetViews>
  <sheetFormatPr defaultColWidth="0" defaultRowHeight="12.5" zeroHeight="1"/>
  <cols>
    <col min="1" max="1" width="2.7265625" style="3" customWidth="1"/>
    <col min="2" max="2" width="11.7265625" customWidth="1"/>
    <col min="3" max="4" width="9.1796875" customWidth="1"/>
    <col min="5" max="5" width="9" customWidth="1"/>
    <col min="6" max="6" width="7.1796875" customWidth="1"/>
    <col min="7" max="36" width="9.1796875" customWidth="1"/>
    <col min="37" max="45" width="9" customWidth="1"/>
    <col min="46" max="46" width="2.7265625" style="61" customWidth="1"/>
    <col min="47" max="54" width="9.1796875" hidden="1" customWidth="1"/>
    <col min="55" max="55" width="24.54296875" hidden="1" customWidth="1"/>
    <col min="56" max="16384" width="9.1796875" hidden="1"/>
  </cols>
  <sheetData>
    <row r="1" spans="1:59" ht="18.5" thickBot="1">
      <c r="A1"/>
      <c r="B1" s="276" t="s">
        <v>80</v>
      </c>
      <c r="C1" s="276"/>
      <c r="D1" s="276"/>
      <c r="E1" s="276"/>
      <c r="F1" s="276"/>
      <c r="G1" s="276"/>
      <c r="H1" s="276"/>
      <c r="I1" s="276"/>
      <c r="J1" s="276"/>
      <c r="K1" s="276"/>
      <c r="L1" s="276"/>
      <c r="M1" s="276"/>
      <c r="N1" s="276"/>
      <c r="O1" s="276"/>
      <c r="P1" s="276"/>
      <c r="Q1" s="276"/>
      <c r="R1" s="276"/>
      <c r="S1" s="276"/>
      <c r="T1" s="276"/>
      <c r="U1" s="276"/>
      <c r="V1" s="276"/>
      <c r="W1" s="276"/>
      <c r="X1" s="276"/>
      <c r="Y1" s="184"/>
      <c r="AT1"/>
    </row>
    <row r="2" spans="1:59" ht="13" thickBot="1">
      <c r="A2"/>
      <c r="B2" t="s">
        <v>81</v>
      </c>
      <c r="J2" s="1"/>
      <c r="K2" s="1"/>
      <c r="L2" s="1"/>
      <c r="M2" s="1"/>
      <c r="N2" s="1"/>
      <c r="O2" s="277" t="s">
        <v>71</v>
      </c>
      <c r="P2" s="278"/>
      <c r="Q2" s="278"/>
      <c r="R2" s="278"/>
      <c r="S2" s="278"/>
      <c r="T2" s="278"/>
      <c r="U2" s="278"/>
      <c r="V2" s="279"/>
      <c r="W2" s="1"/>
      <c r="X2" s="1"/>
      <c r="Y2" s="1"/>
      <c r="AT2"/>
    </row>
    <row r="3" spans="1:59" ht="18.5" thickBot="1">
      <c r="A3"/>
      <c r="B3" s="280" t="s">
        <v>87</v>
      </c>
      <c r="C3" s="281"/>
      <c r="D3" s="281"/>
      <c r="E3" s="281"/>
      <c r="F3" s="281"/>
      <c r="G3" s="281"/>
      <c r="H3" s="281"/>
      <c r="I3" s="281"/>
      <c r="N3" s="1"/>
      <c r="O3" s="282" t="s">
        <v>16</v>
      </c>
      <c r="P3" s="283"/>
      <c r="Q3" s="283"/>
      <c r="R3" s="283"/>
      <c r="S3" s="283"/>
      <c r="T3" s="283"/>
      <c r="U3" s="283"/>
      <c r="V3" s="284"/>
      <c r="W3" s="1"/>
      <c r="X3" s="1"/>
      <c r="Y3" s="1"/>
      <c r="AT3"/>
      <c r="BC3" s="285" t="s">
        <v>27</v>
      </c>
      <c r="BD3" s="285"/>
      <c r="BE3" s="285"/>
      <c r="BF3" s="285"/>
    </row>
    <row r="4" spans="1:59" ht="13" thickBot="1">
      <c r="A4"/>
      <c r="B4" s="105"/>
      <c r="C4" s="105"/>
      <c r="D4" s="105"/>
      <c r="E4" s="105"/>
      <c r="F4" s="105"/>
      <c r="N4" s="1"/>
      <c r="O4" s="286" t="s">
        <v>74</v>
      </c>
      <c r="P4" s="287"/>
      <c r="Q4" s="287"/>
      <c r="R4" s="287"/>
      <c r="S4" s="287"/>
      <c r="T4" s="287"/>
      <c r="U4" s="287"/>
      <c r="V4" s="288"/>
      <c r="W4" s="1"/>
      <c r="X4" s="1"/>
      <c r="Y4" s="1"/>
      <c r="AT4"/>
      <c r="BC4" s="29" t="s">
        <v>23</v>
      </c>
      <c r="BD4" s="29" t="s">
        <v>20</v>
      </c>
      <c r="BE4" s="29"/>
      <c r="BF4" s="29"/>
    </row>
    <row r="5" spans="1:59" ht="13" thickBot="1">
      <c r="A5"/>
      <c r="B5" s="289" t="s">
        <v>7</v>
      </c>
      <c r="C5" s="290"/>
      <c r="D5" s="156">
        <v>52.8</v>
      </c>
      <c r="E5" s="1"/>
      <c r="F5" s="1"/>
      <c r="G5" s="1"/>
      <c r="H5" s="1"/>
      <c r="N5" s="1"/>
      <c r="O5" s="291" t="s">
        <v>72</v>
      </c>
      <c r="P5" s="292"/>
      <c r="Q5" s="292"/>
      <c r="R5" s="292"/>
      <c r="S5" s="292"/>
      <c r="T5" s="292"/>
      <c r="U5" s="292"/>
      <c r="V5" s="293"/>
      <c r="W5" s="1"/>
      <c r="X5" s="1"/>
      <c r="AT5"/>
      <c r="BC5" s="30">
        <v>1</v>
      </c>
      <c r="BD5" s="30" t="s">
        <v>21</v>
      </c>
      <c r="BE5" s="30"/>
      <c r="BF5" s="30"/>
    </row>
    <row r="6" spans="1:59" ht="13" thickBot="1">
      <c r="A6"/>
      <c r="B6" s="294" t="s">
        <v>8</v>
      </c>
      <c r="C6" s="295"/>
      <c r="D6" s="157">
        <v>42</v>
      </c>
      <c r="E6" s="1"/>
      <c r="F6" s="1"/>
      <c r="N6" s="1"/>
      <c r="O6" s="296" t="s">
        <v>73</v>
      </c>
      <c r="P6" s="297"/>
      <c r="Q6" s="297"/>
      <c r="R6" s="297"/>
      <c r="S6" s="297"/>
      <c r="T6" s="297"/>
      <c r="U6" s="297"/>
      <c r="V6" s="298"/>
      <c r="W6" s="1"/>
      <c r="X6" s="1"/>
      <c r="AT6"/>
      <c r="BC6" s="30">
        <v>2</v>
      </c>
      <c r="BD6" s="30" t="s">
        <v>22</v>
      </c>
      <c r="BE6" s="30"/>
      <c r="BF6" s="30"/>
    </row>
    <row r="7" spans="1:59" ht="13" thickBot="1">
      <c r="A7"/>
      <c r="B7" s="19"/>
      <c r="C7" s="18" t="s">
        <v>19</v>
      </c>
      <c r="D7" s="174">
        <v>1</v>
      </c>
      <c r="E7" s="271" t="s">
        <v>70</v>
      </c>
      <c r="F7" s="271"/>
      <c r="G7" s="271"/>
      <c r="H7" s="271"/>
      <c r="I7" s="271"/>
      <c r="J7" s="271"/>
      <c r="K7" s="272"/>
      <c r="N7" s="1"/>
      <c r="O7" s="273" t="s">
        <v>41</v>
      </c>
      <c r="P7" s="274"/>
      <c r="Q7" s="274"/>
      <c r="R7" s="274"/>
      <c r="S7" s="274"/>
      <c r="T7" s="274"/>
      <c r="U7" s="274"/>
      <c r="V7" s="275"/>
      <c r="W7" s="1"/>
      <c r="X7" s="1"/>
      <c r="AT7"/>
      <c r="BC7" s="30">
        <v>3</v>
      </c>
      <c r="BD7" s="30"/>
      <c r="BE7" s="30"/>
      <c r="BF7" s="30"/>
    </row>
    <row r="8" spans="1:59" ht="13" thickBot="1">
      <c r="A8"/>
      <c r="B8" s="299" t="s">
        <v>18</v>
      </c>
      <c r="C8" s="300"/>
      <c r="D8" s="238">
        <v>220</v>
      </c>
      <c r="E8" s="271" t="s">
        <v>88</v>
      </c>
      <c r="F8" s="271"/>
      <c r="G8" s="271"/>
      <c r="H8" s="271"/>
      <c r="I8" s="271"/>
      <c r="J8" s="271"/>
      <c r="K8" s="272"/>
      <c r="M8" s="1"/>
      <c r="N8" s="1"/>
      <c r="W8" s="1"/>
      <c r="X8" s="1"/>
      <c r="AT8"/>
      <c r="BC8" s="30">
        <v>4</v>
      </c>
      <c r="BD8" s="30"/>
      <c r="BE8" s="30"/>
      <c r="BF8" s="30"/>
    </row>
    <row r="9" spans="1:59" ht="13.5" thickBot="1">
      <c r="A9"/>
      <c r="B9" s="314" t="s">
        <v>47</v>
      </c>
      <c r="C9" s="315"/>
      <c r="D9" s="315"/>
      <c r="E9" s="106" t="s">
        <v>48</v>
      </c>
      <c r="F9" s="88">
        <v>1.1499999999999999</v>
      </c>
      <c r="M9" s="1"/>
      <c r="N9" s="1"/>
      <c r="O9" s="304" t="s">
        <v>52</v>
      </c>
      <c r="P9" s="305"/>
      <c r="Q9" s="305"/>
      <c r="R9" s="305"/>
      <c r="S9" s="305"/>
      <c r="T9" s="305"/>
      <c r="U9" s="305"/>
      <c r="V9" s="306"/>
      <c r="W9" s="1"/>
      <c r="X9" s="1"/>
      <c r="Y9" s="1"/>
      <c r="AT9"/>
      <c r="BC9" s="30"/>
      <c r="BD9" s="30"/>
      <c r="BE9" s="30"/>
      <c r="BF9" s="30"/>
    </row>
    <row r="10" spans="1:59" ht="13.5" thickBot="1">
      <c r="A10"/>
      <c r="B10" s="316" t="s">
        <v>49</v>
      </c>
      <c r="C10" s="317"/>
      <c r="D10" s="317"/>
      <c r="E10" s="317"/>
      <c r="F10" s="179">
        <f>D19*D8/D23</f>
        <v>1.3631669535283992</v>
      </c>
      <c r="H10" s="301" t="s">
        <v>15</v>
      </c>
      <c r="I10" s="302"/>
      <c r="J10" s="302"/>
      <c r="K10" s="303"/>
      <c r="M10" s="1"/>
      <c r="N10" s="1"/>
      <c r="O10" s="307"/>
      <c r="P10" s="308"/>
      <c r="Q10" s="308"/>
      <c r="R10" s="308"/>
      <c r="S10" s="308"/>
      <c r="T10" s="308"/>
      <c r="U10" s="308"/>
      <c r="V10" s="309"/>
      <c r="W10" s="1"/>
      <c r="X10" s="1"/>
      <c r="Y10" s="1"/>
      <c r="AT10"/>
      <c r="BC10" s="30"/>
      <c r="BD10" s="30"/>
      <c r="BE10" s="30"/>
      <c r="BF10" s="30"/>
    </row>
    <row r="11" spans="1:59" ht="14.25" customHeight="1" thickBot="1">
      <c r="A11"/>
      <c r="B11" s="318" t="s">
        <v>50</v>
      </c>
      <c r="C11" s="319"/>
      <c r="D11" s="319"/>
      <c r="E11" s="319"/>
      <c r="F11" s="180">
        <f>D23/D8*F9</f>
        <v>60.740909090909085</v>
      </c>
      <c r="H11" s="310" t="s">
        <v>11</v>
      </c>
      <c r="I11" s="311"/>
      <c r="J11" s="312" t="s">
        <v>12</v>
      </c>
      <c r="K11" s="313"/>
      <c r="M11" s="1"/>
      <c r="N11" s="1"/>
      <c r="P11" s="172"/>
      <c r="Q11" s="172"/>
      <c r="R11" s="172"/>
      <c r="S11" s="172"/>
      <c r="T11" s="172"/>
      <c r="U11" s="172"/>
      <c r="V11" s="173"/>
      <c r="W11" s="1"/>
      <c r="X11" s="1"/>
      <c r="Y11" s="1"/>
      <c r="AT11"/>
      <c r="BC11" s="30"/>
      <c r="BD11" s="30"/>
      <c r="BE11" s="30"/>
      <c r="BF11" s="30"/>
    </row>
    <row r="12" spans="1:59" ht="18" thickBot="1">
      <c r="A12"/>
      <c r="B12" s="183"/>
      <c r="C12" s="183"/>
      <c r="D12" s="183"/>
      <c r="E12" s="183"/>
      <c r="F12" s="183"/>
      <c r="G12" s="107"/>
      <c r="H12" s="320" t="s">
        <v>13</v>
      </c>
      <c r="I12" s="321"/>
      <c r="J12" s="322" t="s">
        <v>14</v>
      </c>
      <c r="K12" s="323"/>
      <c r="L12" s="12"/>
      <c r="M12" s="1"/>
      <c r="N12" s="1"/>
      <c r="O12" s="324" t="s">
        <v>85</v>
      </c>
      <c r="P12" s="325"/>
      <c r="Q12" s="325"/>
      <c r="R12" s="325"/>
      <c r="S12" s="325"/>
      <c r="T12" s="325"/>
      <c r="U12" s="325"/>
      <c r="V12" s="325"/>
      <c r="W12" s="326"/>
      <c r="X12" s="1"/>
      <c r="Y12" s="1"/>
      <c r="AT12"/>
      <c r="BC12" s="30"/>
      <c r="BD12" s="30"/>
      <c r="BE12" s="30"/>
      <c r="BF12" s="30"/>
    </row>
    <row r="13" spans="1:59" ht="13" thickBot="1">
      <c r="A13"/>
      <c r="B13" s="11"/>
      <c r="C13" s="11"/>
      <c r="D13" s="330" t="s">
        <v>6</v>
      </c>
      <c r="F13" s="332" t="str">
        <f>IF(SUM(StringsInitialFrame)&lt;&gt;INT(SUM(StringsInitialFrame)), "NOTICE: Battery Connections Do Not Properly Connect All Strings", "")</f>
        <v/>
      </c>
      <c r="G13" s="332"/>
      <c r="H13" s="332"/>
      <c r="I13" s="332"/>
      <c r="J13" s="332"/>
      <c r="K13" s="332"/>
      <c r="L13" s="332"/>
      <c r="M13" s="332"/>
      <c r="O13" s="327"/>
      <c r="P13" s="328"/>
      <c r="Q13" s="328"/>
      <c r="R13" s="328"/>
      <c r="S13" s="328"/>
      <c r="T13" s="328"/>
      <c r="U13" s="328"/>
      <c r="V13" s="328"/>
      <c r="W13" s="329"/>
      <c r="X13" s="1"/>
      <c r="Y13" s="1"/>
      <c r="AT13"/>
      <c r="BC13" s="30"/>
      <c r="BD13" s="30"/>
      <c r="BE13" s="30"/>
      <c r="BF13" s="30"/>
    </row>
    <row r="14" spans="1:59" ht="13.5" thickBot="1">
      <c r="A14"/>
      <c r="C14" s="1"/>
      <c r="D14" s="331"/>
      <c r="F14" s="1"/>
      <c r="G14" s="1"/>
      <c r="H14" s="1"/>
      <c r="I14" s="1"/>
      <c r="J14" s="1"/>
      <c r="K14" s="6"/>
      <c r="L14" s="1"/>
      <c r="M14" s="1"/>
      <c r="N14" s="1"/>
      <c r="O14" s="1"/>
      <c r="P14" s="1"/>
      <c r="Q14" s="1"/>
      <c r="R14" s="1"/>
      <c r="S14" s="1"/>
      <c r="T14" s="1"/>
      <c r="U14" s="1"/>
      <c r="V14" s="1"/>
      <c r="W14" s="1"/>
      <c r="X14" s="1"/>
      <c r="Y14" s="229"/>
      <c r="Z14" s="51"/>
      <c r="AA14" s="51"/>
      <c r="AB14" s="51"/>
      <c r="AC14" s="51"/>
      <c r="AD14" s="51"/>
      <c r="AE14" s="51"/>
      <c r="AF14" s="51"/>
      <c r="AG14" s="51"/>
      <c r="AH14" s="51"/>
      <c r="AI14" s="51"/>
      <c r="AJ14" s="51"/>
      <c r="AK14" s="51"/>
      <c r="AT14"/>
      <c r="BC14" s="30"/>
      <c r="BD14" s="30"/>
      <c r="BE14" s="30"/>
      <c r="BF14" s="30"/>
    </row>
    <row r="15" spans="1:59" ht="13.5" thickBot="1">
      <c r="A15" s="181"/>
      <c r="B15" s="146" t="s">
        <v>82</v>
      </c>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82"/>
      <c r="BD15" s="31"/>
      <c r="BE15" s="31"/>
      <c r="BF15" s="31"/>
      <c r="BG15" s="31"/>
    </row>
    <row r="16" spans="1:59" ht="13">
      <c r="A16" s="132"/>
      <c r="B16" s="136"/>
      <c r="C16" s="112"/>
      <c r="D16" s="112"/>
      <c r="E16" s="112"/>
      <c r="F16" s="158"/>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85"/>
      <c r="AH16" s="169"/>
      <c r="AI16" s="169"/>
      <c r="AJ16" s="169"/>
      <c r="AK16" s="169"/>
      <c r="AL16" s="169"/>
      <c r="AM16" s="169"/>
      <c r="AN16" s="169"/>
      <c r="AO16" s="169"/>
      <c r="AP16" s="169"/>
      <c r="AQ16" s="169"/>
      <c r="AR16" s="169"/>
      <c r="AS16" s="170"/>
      <c r="AT16" s="120"/>
    </row>
    <row r="17" spans="1:57" ht="13">
      <c r="A17" s="132"/>
      <c r="B17" s="338" t="s">
        <v>0</v>
      </c>
      <c r="C17" s="339"/>
      <c r="D17" s="237" t="s">
        <v>83</v>
      </c>
      <c r="E17" s="3"/>
      <c r="F17" s="235"/>
      <c r="G17" s="202">
        <v>1</v>
      </c>
      <c r="H17" s="203"/>
      <c r="I17" s="202">
        <v>2</v>
      </c>
      <c r="J17" s="203"/>
      <c r="K17" s="202">
        <v>3</v>
      </c>
      <c r="L17" s="204"/>
      <c r="M17" s="202">
        <v>4</v>
      </c>
      <c r="N17" s="203"/>
      <c r="O17" s="202">
        <v>5</v>
      </c>
      <c r="P17" s="204"/>
      <c r="Q17" s="202">
        <v>6</v>
      </c>
      <c r="R17" s="203"/>
      <c r="S17" s="202">
        <v>7</v>
      </c>
      <c r="T17" s="203"/>
      <c r="U17" s="202">
        <v>8</v>
      </c>
      <c r="V17" s="203"/>
      <c r="W17" s="202">
        <v>9</v>
      </c>
      <c r="X17" s="203"/>
      <c r="Y17" s="202">
        <v>10</v>
      </c>
      <c r="Z17" s="203"/>
      <c r="AA17" s="202">
        <v>11</v>
      </c>
      <c r="AB17" s="203"/>
      <c r="AC17" s="202">
        <v>12</v>
      </c>
      <c r="AD17" s="203"/>
      <c r="AE17" s="202">
        <v>13</v>
      </c>
      <c r="AF17" s="204"/>
      <c r="AG17" s="202">
        <v>14</v>
      </c>
      <c r="AH17" s="203"/>
      <c r="AI17" s="202">
        <v>15</v>
      </c>
      <c r="AJ17" s="203"/>
      <c r="AK17" s="248">
        <v>16</v>
      </c>
      <c r="AL17" s="107"/>
      <c r="AM17" s="248">
        <v>17</v>
      </c>
      <c r="AN17" s="107"/>
      <c r="AO17" s="248">
        <v>18</v>
      </c>
      <c r="AP17" s="107"/>
      <c r="AQ17" s="248">
        <v>19</v>
      </c>
      <c r="AR17" s="107"/>
      <c r="AS17" s="251">
        <v>20</v>
      </c>
      <c r="AT17" s="121"/>
      <c r="BE17">
        <v>0</v>
      </c>
    </row>
    <row r="18" spans="1:57">
      <c r="A18" s="132"/>
      <c r="B18" s="338" t="s">
        <v>24</v>
      </c>
      <c r="C18" s="339"/>
      <c r="D18" s="92">
        <f>SUM(G18:AS18)</f>
        <v>80</v>
      </c>
      <c r="E18" s="3"/>
      <c r="F18" s="235"/>
      <c r="G18" s="90">
        <v>4</v>
      </c>
      <c r="H18" s="7"/>
      <c r="I18" s="13">
        <v>4</v>
      </c>
      <c r="J18" s="7"/>
      <c r="K18" s="13">
        <v>4</v>
      </c>
      <c r="L18" s="7"/>
      <c r="M18" s="13">
        <v>4</v>
      </c>
      <c r="N18" s="7"/>
      <c r="O18" s="13">
        <v>4</v>
      </c>
      <c r="P18" s="7"/>
      <c r="Q18" s="13">
        <v>4</v>
      </c>
      <c r="R18" s="7"/>
      <c r="S18" s="13">
        <v>4</v>
      </c>
      <c r="T18" s="7"/>
      <c r="U18" s="13">
        <v>4</v>
      </c>
      <c r="V18" s="7"/>
      <c r="W18" s="13">
        <v>4</v>
      </c>
      <c r="X18" s="7"/>
      <c r="Y18" s="13">
        <v>4</v>
      </c>
      <c r="Z18" s="7"/>
      <c r="AA18" s="13">
        <v>4</v>
      </c>
      <c r="AB18" s="7"/>
      <c r="AC18" s="13">
        <v>4</v>
      </c>
      <c r="AD18" s="7"/>
      <c r="AE18" s="13">
        <v>4</v>
      </c>
      <c r="AF18" s="7"/>
      <c r="AG18" s="13">
        <v>4</v>
      </c>
      <c r="AH18" s="7"/>
      <c r="AI18" s="13">
        <v>4</v>
      </c>
      <c r="AJ18" s="7"/>
      <c r="AK18" s="13">
        <v>4</v>
      </c>
      <c r="AL18" s="245"/>
      <c r="AM18" s="13">
        <v>4</v>
      </c>
      <c r="AN18" s="245"/>
      <c r="AO18" s="13">
        <v>4</v>
      </c>
      <c r="AP18" s="245"/>
      <c r="AQ18" s="13">
        <v>4</v>
      </c>
      <c r="AR18" s="245"/>
      <c r="AS18" s="199">
        <v>4</v>
      </c>
      <c r="AT18" s="122"/>
    </row>
    <row r="19" spans="1:57">
      <c r="A19" s="132"/>
      <c r="B19" s="338" t="s">
        <v>2</v>
      </c>
      <c r="C19" s="339"/>
      <c r="D19" s="92">
        <f>SUM(G19:AS19)</f>
        <v>72</v>
      </c>
      <c r="E19" s="3"/>
      <c r="F19" s="235"/>
      <c r="G19" s="90">
        <v>4</v>
      </c>
      <c r="H19" s="7"/>
      <c r="I19" s="90">
        <v>4</v>
      </c>
      <c r="J19" s="7"/>
      <c r="K19" s="90">
        <v>4</v>
      </c>
      <c r="L19" s="7"/>
      <c r="M19" s="90">
        <v>4</v>
      </c>
      <c r="N19" s="7"/>
      <c r="O19" s="90">
        <v>3</v>
      </c>
      <c r="P19" s="7"/>
      <c r="Q19" s="90">
        <v>3</v>
      </c>
      <c r="R19" s="7"/>
      <c r="S19" s="90">
        <v>3</v>
      </c>
      <c r="T19" s="7"/>
      <c r="U19" s="90">
        <v>3</v>
      </c>
      <c r="V19" s="7"/>
      <c r="W19" s="90">
        <v>3</v>
      </c>
      <c r="X19" s="7"/>
      <c r="Y19" s="90">
        <v>3</v>
      </c>
      <c r="Z19" s="7"/>
      <c r="AA19" s="90">
        <v>3</v>
      </c>
      <c r="AB19" s="7"/>
      <c r="AC19" s="90">
        <v>3</v>
      </c>
      <c r="AD19" s="7"/>
      <c r="AE19" s="90">
        <v>4</v>
      </c>
      <c r="AF19" s="7"/>
      <c r="AG19" s="90">
        <v>4</v>
      </c>
      <c r="AH19" s="7"/>
      <c r="AI19" s="90">
        <v>4</v>
      </c>
      <c r="AJ19" s="7"/>
      <c r="AK19" s="13">
        <v>4</v>
      </c>
      <c r="AL19" s="245"/>
      <c r="AM19" s="13">
        <v>4</v>
      </c>
      <c r="AN19" s="245"/>
      <c r="AO19" s="13">
        <v>4</v>
      </c>
      <c r="AP19" s="245"/>
      <c r="AQ19" s="13">
        <v>4</v>
      </c>
      <c r="AR19" s="245"/>
      <c r="AS19" s="199">
        <v>4</v>
      </c>
      <c r="AT19" s="122"/>
    </row>
    <row r="20" spans="1:57">
      <c r="A20" s="132"/>
      <c r="B20" s="340" t="s">
        <v>3</v>
      </c>
      <c r="C20" s="341"/>
      <c r="D20" s="93">
        <f>SUM(G20:AS20)</f>
        <v>20</v>
      </c>
      <c r="E20" s="3"/>
      <c r="F20" s="235"/>
      <c r="G20" s="91">
        <v>1</v>
      </c>
      <c r="H20" s="20"/>
      <c r="I20" s="91">
        <v>1</v>
      </c>
      <c r="J20" s="20"/>
      <c r="K20" s="91">
        <v>1</v>
      </c>
      <c r="L20" s="20"/>
      <c r="M20" s="91">
        <v>1</v>
      </c>
      <c r="N20" s="20"/>
      <c r="O20" s="91">
        <v>1</v>
      </c>
      <c r="P20" s="20"/>
      <c r="Q20" s="91">
        <v>1</v>
      </c>
      <c r="R20" s="20"/>
      <c r="S20" s="91">
        <v>1</v>
      </c>
      <c r="T20" s="20"/>
      <c r="U20" s="91">
        <v>1</v>
      </c>
      <c r="V20" s="20"/>
      <c r="W20" s="91">
        <v>1</v>
      </c>
      <c r="X20" s="20"/>
      <c r="Y20" s="91">
        <v>1</v>
      </c>
      <c r="Z20" s="20"/>
      <c r="AA20" s="91">
        <v>1</v>
      </c>
      <c r="AB20" s="20"/>
      <c r="AC20" s="91">
        <v>1</v>
      </c>
      <c r="AD20" s="20"/>
      <c r="AE20" s="91">
        <v>1</v>
      </c>
      <c r="AF20" s="20"/>
      <c r="AG20" s="91">
        <v>1</v>
      </c>
      <c r="AH20" s="20"/>
      <c r="AI20" s="91">
        <v>1</v>
      </c>
      <c r="AJ20" s="20"/>
      <c r="AK20" s="249">
        <v>1</v>
      </c>
      <c r="AL20" s="246"/>
      <c r="AM20" s="249">
        <v>1</v>
      </c>
      <c r="AN20" s="246"/>
      <c r="AO20" s="249">
        <v>1</v>
      </c>
      <c r="AP20" s="246"/>
      <c r="AQ20" s="249">
        <v>1</v>
      </c>
      <c r="AR20" s="246"/>
      <c r="AS20" s="252">
        <v>1</v>
      </c>
      <c r="AT20" s="123"/>
    </row>
    <row r="21" spans="1:57" ht="25">
      <c r="A21" s="132"/>
      <c r="B21" s="3"/>
      <c r="C21" s="46" t="s">
        <v>36</v>
      </c>
      <c r="D21" s="194">
        <f>COUNT(G21:AS21)</f>
        <v>20</v>
      </c>
      <c r="G21" s="188">
        <f>IF(G18+G19+G20+G23&gt;0,1,"")</f>
        <v>1</v>
      </c>
      <c r="H21" s="84"/>
      <c r="I21" s="85">
        <f>IF(I18+I19+I20+I23&gt;0,1,"")</f>
        <v>1</v>
      </c>
      <c r="J21" s="84"/>
      <c r="K21" s="85">
        <f>IF(K18+K19+K20+K23&gt;0,1,"")</f>
        <v>1</v>
      </c>
      <c r="L21" s="84"/>
      <c r="M21" s="85">
        <f>IF(M18+M19+M20+M23&gt;0,1,"")</f>
        <v>1</v>
      </c>
      <c r="N21" s="84"/>
      <c r="O21" s="85">
        <f>IF(O18+O19+O20+O23&gt;0,1,"")</f>
        <v>1</v>
      </c>
      <c r="P21" s="84"/>
      <c r="Q21" s="85">
        <f>IF(Q18+Q19+Q20+Q23&gt;0,1,"")</f>
        <v>1</v>
      </c>
      <c r="R21" s="84"/>
      <c r="S21" s="85">
        <f>IF(S18+S19+S20+S23&gt;0,1,"")</f>
        <v>1</v>
      </c>
      <c r="T21" s="84"/>
      <c r="U21" s="85">
        <f>IF(U18+U19+U20+U23&gt;0,1,"")</f>
        <v>1</v>
      </c>
      <c r="V21" s="84"/>
      <c r="W21" s="85">
        <f>IF(W18+W19+W20+W23&gt;0,1,"")</f>
        <v>1</v>
      </c>
      <c r="X21" s="84"/>
      <c r="Y21" s="85">
        <f>IF(Y18+Y19+Y20+Y23&gt;0,1,"")</f>
        <v>1</v>
      </c>
      <c r="Z21" s="84"/>
      <c r="AA21" s="85">
        <f>IF(AA18+AA19+AA20+AA23&gt;0,1,"")</f>
        <v>1</v>
      </c>
      <c r="AB21" s="84"/>
      <c r="AC21" s="85">
        <f>IF(AC18+AC19+AC20+AC23&gt;0,1,"")</f>
        <v>1</v>
      </c>
      <c r="AD21" s="84"/>
      <c r="AE21" s="85">
        <f>IF(AE18+AE19+AE20+AE23&gt;0,1,"")</f>
        <v>1</v>
      </c>
      <c r="AF21" s="84"/>
      <c r="AG21" s="85">
        <f>IF(AG18+AG19+AG20+AG23&gt;0,1,"")</f>
        <v>1</v>
      </c>
      <c r="AH21" s="84"/>
      <c r="AI21" s="85">
        <f>IF(AI18+AI19+AI20+AI23&gt;0,1,"")</f>
        <v>1</v>
      </c>
      <c r="AJ21" s="84"/>
      <c r="AK21" s="85">
        <f>IF(AK18+AK19+AK20+AK23&gt;0,1,"")</f>
        <v>1</v>
      </c>
      <c r="AL21" s="84"/>
      <c r="AM21" s="85">
        <f>IF(AM18+AM19+AM20+AM23&gt;0,1,"")</f>
        <v>1</v>
      </c>
      <c r="AN21" s="84"/>
      <c r="AO21" s="85">
        <f>IF(AO18+AO19+AO20+AO23&gt;0,1,"")</f>
        <v>1</v>
      </c>
      <c r="AP21" s="84"/>
      <c r="AQ21" s="85">
        <f>IF(AQ18+AQ19+AQ20+AQ23&gt;0,1,"")</f>
        <v>1</v>
      </c>
      <c r="AR21" s="84"/>
      <c r="AS21" s="137">
        <f>IF(AS18+AS19+AS20+AS23&gt;0,1,"")</f>
        <v>1</v>
      </c>
      <c r="AT21" s="124"/>
    </row>
    <row r="22" spans="1:57">
      <c r="A22" s="132"/>
      <c r="B22" s="3"/>
      <c r="C22" s="5"/>
      <c r="D22" s="190"/>
      <c r="G22" s="191"/>
      <c r="H22" s="192"/>
      <c r="I22" s="193"/>
      <c r="J22" s="192"/>
      <c r="K22" s="193"/>
      <c r="L22" s="192"/>
      <c r="M22" s="193"/>
      <c r="N22" s="192"/>
      <c r="O22" s="193"/>
      <c r="P22" s="192"/>
      <c r="Q22" s="193"/>
      <c r="R22" s="192"/>
      <c r="S22" s="193"/>
      <c r="T22" s="192"/>
      <c r="U22" s="193"/>
      <c r="V22" s="192"/>
      <c r="W22" s="193"/>
      <c r="X22" s="192"/>
      <c r="Y22" s="193"/>
      <c r="Z22" s="192"/>
      <c r="AA22" s="193"/>
      <c r="AB22" s="192"/>
      <c r="AC22" s="193"/>
      <c r="AD22" s="192"/>
      <c r="AE22" s="193"/>
      <c r="AF22" s="192"/>
      <c r="AG22" s="193"/>
      <c r="AH22" s="192"/>
      <c r="AI22" s="193"/>
      <c r="AJ22" s="192"/>
      <c r="AK22" s="191"/>
      <c r="AL22" s="192"/>
      <c r="AM22" s="192"/>
      <c r="AN22" s="192"/>
      <c r="AO22" s="192"/>
      <c r="AP22" s="192"/>
      <c r="AQ22" s="192"/>
      <c r="AR22" s="192"/>
      <c r="AS22" s="241"/>
      <c r="AT22" s="125"/>
    </row>
    <row r="23" spans="1:57">
      <c r="A23" s="186"/>
      <c r="B23" s="333" t="s">
        <v>29</v>
      </c>
      <c r="C23" s="97" t="s">
        <v>1</v>
      </c>
      <c r="D23" s="168">
        <f>SUM(G23:AS23)</f>
        <v>11620</v>
      </c>
      <c r="E23" s="3"/>
      <c r="F23" s="235"/>
      <c r="G23" s="94">
        <v>480</v>
      </c>
      <c r="H23" s="23"/>
      <c r="I23" s="94">
        <v>720</v>
      </c>
      <c r="J23" s="23"/>
      <c r="K23" s="94">
        <v>480</v>
      </c>
      <c r="L23" s="23"/>
      <c r="M23" s="94">
        <v>600</v>
      </c>
      <c r="N23" s="23"/>
      <c r="O23" s="94">
        <v>480</v>
      </c>
      <c r="P23" s="23"/>
      <c r="Q23" s="94">
        <v>600</v>
      </c>
      <c r="R23" s="23"/>
      <c r="S23" s="94">
        <v>480</v>
      </c>
      <c r="T23" s="23"/>
      <c r="U23" s="94">
        <v>720</v>
      </c>
      <c r="V23" s="23"/>
      <c r="W23" s="94">
        <v>720</v>
      </c>
      <c r="X23" s="23"/>
      <c r="Y23" s="94">
        <v>720</v>
      </c>
      <c r="Z23" s="23"/>
      <c r="AA23" s="94">
        <v>720</v>
      </c>
      <c r="AB23" s="23"/>
      <c r="AC23" s="94">
        <v>480</v>
      </c>
      <c r="AD23" s="23"/>
      <c r="AE23" s="94">
        <v>720</v>
      </c>
      <c r="AF23" s="23"/>
      <c r="AG23" s="94">
        <v>480</v>
      </c>
      <c r="AH23" s="23"/>
      <c r="AI23" s="94">
        <v>720</v>
      </c>
      <c r="AJ23" s="23"/>
      <c r="AK23" s="250">
        <v>480</v>
      </c>
      <c r="AL23" s="2"/>
      <c r="AM23" s="250">
        <v>720</v>
      </c>
      <c r="AN23" s="2"/>
      <c r="AO23" s="250">
        <v>220</v>
      </c>
      <c r="AP23" s="2"/>
      <c r="AQ23" s="250">
        <v>600</v>
      </c>
      <c r="AR23" s="2"/>
      <c r="AS23" s="253">
        <v>480</v>
      </c>
      <c r="AT23" s="126"/>
    </row>
    <row r="24" spans="1:57" ht="13" thickBot="1">
      <c r="A24" s="132"/>
      <c r="B24" s="334"/>
      <c r="C24" s="97" t="s">
        <v>5</v>
      </c>
      <c r="D24" s="96">
        <f>D23</f>
        <v>11620</v>
      </c>
      <c r="E24" s="4"/>
      <c r="F24" s="235"/>
      <c r="G24" s="200">
        <f>$D$24/$D$19*G19</f>
        <v>645.55555555555554</v>
      </c>
      <c r="H24" s="23"/>
      <c r="I24" s="95">
        <f>$D$24/$D$19*I19</f>
        <v>645.55555555555554</v>
      </c>
      <c r="J24" s="23"/>
      <c r="K24" s="95">
        <f>$D$24/$D$19*K19</f>
        <v>645.55555555555554</v>
      </c>
      <c r="L24" s="23"/>
      <c r="M24" s="95">
        <f>$D$24/$D$19*M19</f>
        <v>645.55555555555554</v>
      </c>
      <c r="N24" s="22"/>
      <c r="O24" s="95">
        <f>$D$24/$D$19*O19</f>
        <v>484.16666666666663</v>
      </c>
      <c r="P24" s="23"/>
      <c r="Q24" s="95">
        <f>$D$24/$D$19*Q19</f>
        <v>484.16666666666663</v>
      </c>
      <c r="R24" s="22"/>
      <c r="S24" s="95">
        <f>$D$24/$D$19*S19</f>
        <v>484.16666666666663</v>
      </c>
      <c r="T24" s="22"/>
      <c r="U24" s="95">
        <f>$D$24/$D$19*U19</f>
        <v>484.16666666666663</v>
      </c>
      <c r="V24" s="22"/>
      <c r="W24" s="95">
        <f>$D$24/$D$19*W19</f>
        <v>484.16666666666663</v>
      </c>
      <c r="X24" s="22"/>
      <c r="Y24" s="95">
        <f>$D$24/$D$19*Y19</f>
        <v>484.16666666666663</v>
      </c>
      <c r="Z24" s="22"/>
      <c r="AA24" s="95">
        <f>$D$24/$D$19*AA19</f>
        <v>484.16666666666663</v>
      </c>
      <c r="AB24" s="22"/>
      <c r="AC24" s="95">
        <f>$D$24/$D$19*AC19</f>
        <v>484.16666666666663</v>
      </c>
      <c r="AD24" s="22"/>
      <c r="AE24" s="95">
        <f>$D$24/$D$19*AE19</f>
        <v>645.55555555555554</v>
      </c>
      <c r="AF24" s="22"/>
      <c r="AG24" s="95">
        <f>$D$24/$D$19*AG19</f>
        <v>645.55555555555554</v>
      </c>
      <c r="AH24" s="22"/>
      <c r="AI24" s="95">
        <f>$D$24/$D$19*AI19</f>
        <v>645.55555555555554</v>
      </c>
      <c r="AJ24" s="22"/>
      <c r="AK24" s="28">
        <f>$D$24/$D$19*AK19</f>
        <v>645.55555555555554</v>
      </c>
      <c r="AL24" s="2"/>
      <c r="AM24" s="28">
        <f>$D$24/$D$19*AM19</f>
        <v>645.55555555555554</v>
      </c>
      <c r="AN24" s="2"/>
      <c r="AO24" s="28">
        <f>$D$24/$D$19*AO19</f>
        <v>645.55555555555554</v>
      </c>
      <c r="AP24" s="2"/>
      <c r="AQ24" s="28">
        <f>$D$24/$D$19*AQ19</f>
        <v>645.55555555555554</v>
      </c>
      <c r="AR24" s="2"/>
      <c r="AS24" s="138">
        <f>$D$24/$D$19*AS19</f>
        <v>645.55555555555554</v>
      </c>
      <c r="AT24" s="125"/>
    </row>
    <row r="25" spans="1:57" ht="13">
      <c r="A25" s="187"/>
      <c r="B25" s="334"/>
      <c r="C25" s="342" t="s">
        <v>9</v>
      </c>
      <c r="D25" s="113">
        <f t="array" ref="D25">MAX(ABS(J25:AR25))</f>
        <v>818.88888888888926</v>
      </c>
      <c r="E25" s="230" t="s">
        <v>78</v>
      </c>
      <c r="G25" s="234"/>
      <c r="H25" s="42">
        <f>IF(G$17&lt;&gt;1, G24-G23+D25, G24-G23)</f>
        <v>165.55555555555554</v>
      </c>
      <c r="I25" s="57"/>
      <c r="J25" s="42">
        <f>IF(I$17&lt;&gt;1, I24-I23+H25, I24-I23)</f>
        <v>91.111111111111086</v>
      </c>
      <c r="K25" s="57"/>
      <c r="L25" s="42">
        <f>IF(K$17&lt;&gt;1, K24-K23+J25, K24-K23)</f>
        <v>256.66666666666663</v>
      </c>
      <c r="M25" s="57"/>
      <c r="N25" s="42">
        <f>IF(M$17&lt;&gt;1, M24-M23+L25, M24-M23)</f>
        <v>302.22222222222217</v>
      </c>
      <c r="O25" s="57"/>
      <c r="P25" s="42">
        <f>IF(O$17&lt;&gt;1, O24-O23+N25, O24-O23)</f>
        <v>306.3888888888888</v>
      </c>
      <c r="Q25" s="57"/>
      <c r="R25" s="42">
        <f>IF(Q$17&lt;&gt;1, Q24-Q23+P25, Q24-Q23)</f>
        <v>190.55555555555543</v>
      </c>
      <c r="S25" s="57"/>
      <c r="T25" s="42">
        <f>IF(S$17&lt;&gt;1, S24-S23+R25, S24-S23)</f>
        <v>194.72222222222206</v>
      </c>
      <c r="U25" s="57"/>
      <c r="V25" s="42">
        <f>IF(U$17&lt;&gt;1, U24-U23+T25, U24-U23)</f>
        <v>-41.111111111111313</v>
      </c>
      <c r="W25" s="57"/>
      <c r="X25" s="42">
        <f>IF(W$17&lt;&gt;1, W24-W23+V25, W24-W23)</f>
        <v>-276.94444444444468</v>
      </c>
      <c r="Y25" s="57"/>
      <c r="Z25" s="42">
        <f>IF(Y$17&lt;&gt;1, Y24-Y23+X25, Y24-Y23)</f>
        <v>-512.77777777777806</v>
      </c>
      <c r="AA25" s="57"/>
      <c r="AB25" s="42">
        <f>IF(AA$17&lt;&gt;1, AA24-AA23+Z25, AA24-AA23)</f>
        <v>-748.61111111111143</v>
      </c>
      <c r="AC25" s="57"/>
      <c r="AD25" s="42">
        <f>IF(AC$17&lt;&gt;1, AC24-AC23+AB25, AC24-AC23)</f>
        <v>-744.4444444444448</v>
      </c>
      <c r="AE25" s="57"/>
      <c r="AF25" s="42">
        <f>IF(AE$17&lt;&gt;1, AE24-AE23+AD25, AE24-AE23)</f>
        <v>-818.88888888888926</v>
      </c>
      <c r="AG25" s="57"/>
      <c r="AH25" s="42">
        <f>IF(AG$17&lt;&gt;1, AG24-AG23+AF25, AG24-AG23)</f>
        <v>-653.33333333333371</v>
      </c>
      <c r="AI25" s="57"/>
      <c r="AJ25" s="42">
        <f>IF(AI$17&lt;&gt;1, AI24-AI23+AH25, AI24-AI23)</f>
        <v>-727.77777777777817</v>
      </c>
      <c r="AK25" s="243"/>
      <c r="AL25" s="42">
        <f>IF(AK$17&lt;&gt;1, AK24-AK23+AJ25, AK24-AK23)</f>
        <v>-562.22222222222263</v>
      </c>
      <c r="AM25" s="14"/>
      <c r="AN25" s="42">
        <f>IF(AM$17&lt;&gt;1, AM24-AM23+AL25, AM24-AM23)</f>
        <v>-636.66666666666708</v>
      </c>
      <c r="AO25" s="14"/>
      <c r="AP25" s="42">
        <f>IF(AO$17&lt;&gt;1, AO24-AO23+AN25, AO24-AO23)</f>
        <v>-211.11111111111154</v>
      </c>
      <c r="AQ25" s="14"/>
      <c r="AR25" s="42">
        <f>IF(AQ$17&lt;&gt;1, AQ24-AQ23+AP25, AQ24-AQ23)</f>
        <v>-165.555555555556</v>
      </c>
      <c r="AS25" s="247"/>
      <c r="AT25" s="127"/>
    </row>
    <row r="26" spans="1:57" ht="12.75" customHeight="1" thickBot="1">
      <c r="A26" s="132"/>
      <c r="B26" s="335"/>
      <c r="C26" s="337"/>
      <c r="D26" s="231">
        <f t="array" ref="D26">SUM(ABS(H25:AR25))/(Frames_Present-1)</f>
        <v>400.35087719298264</v>
      </c>
      <c r="E26" s="232" t="s">
        <v>79</v>
      </c>
      <c r="H26" s="43" t="str">
        <f>IF(I$21="","",IF(H25&gt;0,"ð","ï"))</f>
        <v>ð</v>
      </c>
      <c r="I26" s="108"/>
      <c r="J26" s="43" t="str">
        <f>IF(K$21="","",IF(J25&gt;0,"ð","ï"))</f>
        <v>ð</v>
      </c>
      <c r="K26" s="108"/>
      <c r="L26" s="43" t="str">
        <f>IF(M$21="","",IF(L25&gt;0,"ð","ï"))</f>
        <v>ð</v>
      </c>
      <c r="M26" s="108"/>
      <c r="N26" s="43" t="str">
        <f>IF(O$21="","",IF(N25&gt;0,"ð","ï"))</f>
        <v>ð</v>
      </c>
      <c r="O26" s="108"/>
      <c r="P26" s="43" t="str">
        <f>IF(Q$21="","",IF(P25&gt;0,"ð","ï"))</f>
        <v>ð</v>
      </c>
      <c r="Q26" s="108"/>
      <c r="R26" s="43" t="str">
        <f>IF(S$21="","",IF(R25&gt;0,"ð","ï"))</f>
        <v>ð</v>
      </c>
      <c r="S26" s="108"/>
      <c r="T26" s="43" t="str">
        <f>IF(U$21="","",IF(T25&gt;0,"ð","ï"))</f>
        <v>ð</v>
      </c>
      <c r="U26" s="108"/>
      <c r="V26" s="43" t="str">
        <f>IF(W$21="","",IF(V25&gt;0,"ð","ï"))</f>
        <v>ï</v>
      </c>
      <c r="W26" s="108"/>
      <c r="X26" s="43" t="str">
        <f>IF(Y$21="","",IF(X25&gt;0,"ð","ï"))</f>
        <v>ï</v>
      </c>
      <c r="Y26" s="108"/>
      <c r="Z26" s="43" t="str">
        <f>IF(AA$21="","",IF(Z25&gt;0,"ð","ï"))</f>
        <v>ï</v>
      </c>
      <c r="AA26" s="108"/>
      <c r="AB26" s="43" t="str">
        <f>IF(AC$21="","",IF(AB25&gt;0,"ð","ï"))</f>
        <v>ï</v>
      </c>
      <c r="AC26" s="108"/>
      <c r="AD26" s="43" t="str">
        <f>IF(AE$21="","",IF(AD25&gt;0,"ð","ï"))</f>
        <v>ï</v>
      </c>
      <c r="AE26" s="108"/>
      <c r="AF26" s="43" t="str">
        <f>IF(AG$21="","",IF(AF25&gt;0,"ð","ï"))</f>
        <v>ï</v>
      </c>
      <c r="AG26" s="108"/>
      <c r="AH26" s="43" t="str">
        <f>IF(AI$21="","",IF(AH25&gt;0,"ð","ï"))</f>
        <v>ï</v>
      </c>
      <c r="AI26" s="108"/>
      <c r="AJ26" s="43" t="str">
        <f>IF(AK$21="","",IF(AJ25&gt;0,"ð","ï"))</f>
        <v>ï</v>
      </c>
      <c r="AK26" s="215"/>
      <c r="AL26" s="43" t="str">
        <f>IF(AM$21="","",IF(AL25&gt;0,"ð","ï"))</f>
        <v>ï</v>
      </c>
      <c r="AM26" s="14"/>
      <c r="AN26" s="43" t="str">
        <f>IF(AO$21="","",IF(AN25&gt;0,"ð","ï"))</f>
        <v>ï</v>
      </c>
      <c r="AO26" s="14"/>
      <c r="AP26" s="43" t="str">
        <f>IF(AQ$21="","",IF(AP25&gt;0,"ð","ï"))</f>
        <v>ï</v>
      </c>
      <c r="AQ26" s="14"/>
      <c r="AR26" s="43" t="str">
        <f>IF(AS$21="","",IF(AR25&gt;0,"ð","ï"))</f>
        <v>ï</v>
      </c>
      <c r="AS26" s="247"/>
      <c r="AT26" s="128"/>
    </row>
    <row r="27" spans="1:57">
      <c r="A27" s="132"/>
      <c r="B27" s="8"/>
      <c r="C27" s="32"/>
      <c r="D27" s="17"/>
      <c r="G27" s="16"/>
      <c r="H27" s="15"/>
      <c r="I27" s="16"/>
      <c r="J27" s="15"/>
      <c r="K27" s="16"/>
      <c r="L27" s="15"/>
      <c r="M27" s="16"/>
      <c r="N27" s="15"/>
      <c r="O27" s="16"/>
      <c r="P27" s="15"/>
      <c r="Q27" s="16"/>
      <c r="R27" s="15"/>
      <c r="S27" s="16"/>
      <c r="T27" s="15"/>
      <c r="U27" s="16"/>
      <c r="V27" s="15"/>
      <c r="W27" s="16"/>
      <c r="X27" s="15"/>
      <c r="Y27" s="16"/>
      <c r="Z27" s="15"/>
      <c r="AA27" s="16"/>
      <c r="AB27" s="15"/>
      <c r="AC27" s="16"/>
      <c r="AD27" s="15"/>
      <c r="AE27" s="16"/>
      <c r="AF27" s="15"/>
      <c r="AG27" s="16"/>
      <c r="AH27" s="15"/>
      <c r="AI27" s="16"/>
      <c r="AJ27" s="15"/>
      <c r="AK27" s="16"/>
      <c r="AL27" s="2"/>
      <c r="AM27" s="2"/>
      <c r="AN27" s="2"/>
      <c r="AO27" s="2"/>
      <c r="AP27" s="2"/>
      <c r="AQ27" s="2"/>
      <c r="AR27" s="2"/>
      <c r="AS27" s="114"/>
      <c r="AT27" s="129"/>
    </row>
    <row r="28" spans="1:57">
      <c r="A28" s="132"/>
      <c r="B28" s="333" t="s">
        <v>17</v>
      </c>
      <c r="C28" s="98" t="s">
        <v>1</v>
      </c>
      <c r="D28" s="99">
        <f>D23*D5/D6</f>
        <v>14608</v>
      </c>
      <c r="E28" s="3"/>
      <c r="F28" s="235"/>
      <c r="G28" s="95">
        <f>Load_Frame*V_Float/V_EoD</f>
        <v>603.42857142857144</v>
      </c>
      <c r="H28" s="7"/>
      <c r="I28" s="95">
        <f>Load_Frame*V_Float/V_EoD</f>
        <v>905.14285714285711</v>
      </c>
      <c r="J28" s="7"/>
      <c r="K28" s="95">
        <f>Load_Frame*V_Float/V_EoD</f>
        <v>603.42857142857144</v>
      </c>
      <c r="L28" s="7"/>
      <c r="M28" s="95">
        <f>Load_Frame*V_Float/V_EoD</f>
        <v>754.28571428571433</v>
      </c>
      <c r="N28" s="7"/>
      <c r="O28" s="95">
        <f>Load_Frame*V_Float/V_EoD</f>
        <v>603.42857142857144</v>
      </c>
      <c r="P28" s="7"/>
      <c r="Q28" s="95">
        <f>Load_Frame*V_Float/V_EoD</f>
        <v>754.28571428571433</v>
      </c>
      <c r="R28" s="7"/>
      <c r="S28" s="95">
        <f>Load_Frame*V_Float/V_EoD</f>
        <v>603.42857142857144</v>
      </c>
      <c r="T28" s="7"/>
      <c r="U28" s="95">
        <f>Load_Frame*V_Float/V_EoD</f>
        <v>905.14285714285711</v>
      </c>
      <c r="V28" s="7"/>
      <c r="W28" s="95">
        <f>Load_Frame*V_Float/V_EoD</f>
        <v>905.14285714285711</v>
      </c>
      <c r="X28" s="7"/>
      <c r="Y28" s="95">
        <f>Load_Frame*V_Float/V_EoD</f>
        <v>905.14285714285711</v>
      </c>
      <c r="Z28" s="7"/>
      <c r="AA28" s="95">
        <f>Load_Frame*V_Float/V_EoD</f>
        <v>905.14285714285711</v>
      </c>
      <c r="AB28" s="7"/>
      <c r="AC28" s="95">
        <f>Load_Frame*V_Float/V_EoD</f>
        <v>603.42857142857144</v>
      </c>
      <c r="AD28" s="7"/>
      <c r="AE28" s="95">
        <f>Load_Frame*V_Float/V_EoD</f>
        <v>905.14285714285711</v>
      </c>
      <c r="AF28" s="7"/>
      <c r="AG28" s="95">
        <f>Load_Frame*V_Float/V_EoD</f>
        <v>603.42857142857144</v>
      </c>
      <c r="AH28" s="7"/>
      <c r="AI28" s="95">
        <f>Load_Frame*V_Float/V_EoD</f>
        <v>905.14285714285711</v>
      </c>
      <c r="AJ28" s="7"/>
      <c r="AK28" s="28">
        <f>Load_Frame*V_Float/V_EoD</f>
        <v>603.42857142857144</v>
      </c>
      <c r="AL28" s="1"/>
      <c r="AM28" s="28">
        <f>Load_Frame*V_Float/V_EoD</f>
        <v>905.14285714285711</v>
      </c>
      <c r="AN28" s="1"/>
      <c r="AO28" s="28">
        <f>Load_Frame*V_Float/V_EoD</f>
        <v>276.57142857142856</v>
      </c>
      <c r="AP28" s="1"/>
      <c r="AQ28" s="28">
        <f>Load_Frame*V_Float/V_EoD</f>
        <v>754.28571428571433</v>
      </c>
      <c r="AR28" s="1"/>
      <c r="AS28" s="138">
        <f>Load_Frame*V_Float/V_EoD</f>
        <v>603.42857142857144</v>
      </c>
      <c r="AT28" s="125"/>
    </row>
    <row r="29" spans="1:57" ht="13" thickBot="1">
      <c r="A29" s="132"/>
      <c r="B29" s="334"/>
      <c r="C29" s="98" t="s">
        <v>10</v>
      </c>
      <c r="D29" s="99">
        <f>D28</f>
        <v>14608</v>
      </c>
      <c r="E29" s="4"/>
      <c r="F29" s="235"/>
      <c r="G29" s="95">
        <f>Load_SysEoD/StringSys*StringsInitialFrame</f>
        <v>730.4</v>
      </c>
      <c r="H29" s="7"/>
      <c r="I29" s="95">
        <f>Load_SysEoD/StringSys*StringsInitialFrame</f>
        <v>730.4</v>
      </c>
      <c r="J29" s="7"/>
      <c r="K29" s="95">
        <f>Load_SysEoD/StringSys*StringsInitialFrame</f>
        <v>730.4</v>
      </c>
      <c r="L29" s="7"/>
      <c r="M29" s="95">
        <f>Load_SysEoD/StringSys*StringsInitialFrame</f>
        <v>730.4</v>
      </c>
      <c r="N29" s="7"/>
      <c r="O29" s="95">
        <f>Load_SysEoD/StringSys*StringsInitialFrame</f>
        <v>730.4</v>
      </c>
      <c r="P29" s="7"/>
      <c r="Q29" s="95">
        <f>Load_SysEoD/StringSys*StringsInitialFrame</f>
        <v>730.4</v>
      </c>
      <c r="R29" s="7"/>
      <c r="S29" s="95">
        <f>Load_SysEoD/StringSys*StringsInitialFrame</f>
        <v>730.4</v>
      </c>
      <c r="T29" s="7"/>
      <c r="U29" s="95">
        <f>Load_SysEoD/StringSys*StringsInitialFrame</f>
        <v>730.4</v>
      </c>
      <c r="V29" s="7"/>
      <c r="W29" s="95">
        <f>Load_SysEoD/StringSys*StringsInitialFrame</f>
        <v>730.4</v>
      </c>
      <c r="X29" s="7"/>
      <c r="Y29" s="95">
        <f>Load_SysEoD/StringSys*StringsInitialFrame</f>
        <v>730.4</v>
      </c>
      <c r="Z29" s="7"/>
      <c r="AA29" s="95">
        <f>Load_SysEoD/StringSys*StringsInitialFrame</f>
        <v>730.4</v>
      </c>
      <c r="AB29" s="7"/>
      <c r="AC29" s="95">
        <f>Load_SysEoD/StringSys*StringsInitialFrame</f>
        <v>730.4</v>
      </c>
      <c r="AD29" s="7"/>
      <c r="AE29" s="95">
        <f>Load_SysEoD/StringSys*StringsInitialFrame</f>
        <v>730.4</v>
      </c>
      <c r="AF29" s="7"/>
      <c r="AG29" s="95">
        <f>Load_SysEoD/StringSys*StringsInitialFrame</f>
        <v>730.4</v>
      </c>
      <c r="AH29" s="7"/>
      <c r="AI29" s="95">
        <f>Load_SysEoD/StringSys*StringsInitialFrame</f>
        <v>730.4</v>
      </c>
      <c r="AJ29" s="7"/>
      <c r="AK29" s="28">
        <f>Load_SysEoD/StringSys*StringsInitialFrame</f>
        <v>730.4</v>
      </c>
      <c r="AL29" s="1"/>
      <c r="AM29" s="28">
        <f>Load_SysEoD/StringSys*StringsInitialFrame</f>
        <v>730.4</v>
      </c>
      <c r="AN29" s="1"/>
      <c r="AO29" s="28">
        <f>Load_SysEoD/StringSys*StringsInitialFrame</f>
        <v>730.4</v>
      </c>
      <c r="AP29" s="1"/>
      <c r="AQ29" s="28">
        <f>Load_SysEoD/StringSys*StringsInitialFrame</f>
        <v>730.4</v>
      </c>
      <c r="AR29" s="1"/>
      <c r="AS29" s="138">
        <f>Load_SysEoD/StringSys*StringsInitialFrame</f>
        <v>730.4</v>
      </c>
      <c r="AT29" s="125"/>
    </row>
    <row r="30" spans="1:57" ht="13">
      <c r="A30" s="132"/>
      <c r="B30" s="334"/>
      <c r="C30" s="336" t="s">
        <v>9</v>
      </c>
      <c r="D30" s="113">
        <f t="array" ref="D30">MAX(ABS(J30:AS30))</f>
        <v>556.91428571428605</v>
      </c>
      <c r="E30" s="230" t="s">
        <v>78</v>
      </c>
      <c r="H30" s="42">
        <f>IF(G$17&lt;&gt;1, G29-G28+D30, G29-G28)</f>
        <v>126.97142857142853</v>
      </c>
      <c r="I30" s="57"/>
      <c r="J30" s="42">
        <f>IF(I$17&lt;&gt;1, I29-I28+H30, I29-I28)</f>
        <v>-47.771428571428601</v>
      </c>
      <c r="K30" s="57"/>
      <c r="L30" s="42">
        <f>IF(K$17&lt;&gt;1, K29-K28+J30, K29-K28)</f>
        <v>79.199999999999932</v>
      </c>
      <c r="M30" s="57"/>
      <c r="N30" s="42">
        <f>IF(M$17&lt;&gt;1, M29-M28+L30, M29-M28)</f>
        <v>55.314285714285575</v>
      </c>
      <c r="O30" s="57"/>
      <c r="P30" s="42">
        <f>IF(O$17&lt;&gt;1, O29-O28+N30, O29-O28)</f>
        <v>182.28571428571411</v>
      </c>
      <c r="Q30" s="57"/>
      <c r="R30" s="42">
        <f>IF(Q$17&lt;&gt;1, Q29-Q28+P30, Q29-Q28)</f>
        <v>158.39999999999975</v>
      </c>
      <c r="S30" s="57"/>
      <c r="T30" s="42">
        <f>IF(S$17&lt;&gt;1, S29-S28+R30, S29-S28)</f>
        <v>285.37142857142828</v>
      </c>
      <c r="U30" s="57"/>
      <c r="V30" s="42">
        <f>IF(U$17&lt;&gt;1, U29-U28+T30, U29-U28)</f>
        <v>110.62857142857115</v>
      </c>
      <c r="W30" s="57"/>
      <c r="X30" s="42">
        <f>IF(W$17&lt;&gt;1, W29-W28+V30, W29-W28)</f>
        <v>-64.114285714285984</v>
      </c>
      <c r="Y30" s="57"/>
      <c r="Z30" s="42">
        <f>IF(Y$17&lt;&gt;1, Y29-Y28+X30, Y29-Y28)</f>
        <v>-238.85714285714312</v>
      </c>
      <c r="AA30" s="57"/>
      <c r="AB30" s="42">
        <f>IF(AA$17&lt;&gt;1, AA29-AA28+Z30, AA29-AA28)</f>
        <v>-413.60000000000025</v>
      </c>
      <c r="AC30" s="57"/>
      <c r="AD30" s="42">
        <f>IF(AC$17&lt;&gt;1, AC29-AC28+AB30, AC29-AC28)</f>
        <v>-286.62857142857172</v>
      </c>
      <c r="AE30" s="57"/>
      <c r="AF30" s="42">
        <f>IF(AE$17&lt;&gt;1, AE29-AE28+AD30, AE29-AE28)</f>
        <v>-461.37142857142885</v>
      </c>
      <c r="AG30" s="57"/>
      <c r="AH30" s="42">
        <f>IF(AG$17&lt;&gt;1, AG29-AG28+AF30, AG29-AG28)</f>
        <v>-334.40000000000032</v>
      </c>
      <c r="AI30" s="57"/>
      <c r="AJ30" s="42">
        <f>IF(AI$17&lt;&gt;1, AI29-AI28+AH30, AI29-AI28)</f>
        <v>-509.14285714285745</v>
      </c>
      <c r="AK30" s="244"/>
      <c r="AL30" s="42">
        <f>IF(AK$17&lt;&gt;1, AK29-AK28+AJ30, AK29-AK28)</f>
        <v>-382.17142857142892</v>
      </c>
      <c r="AM30" s="14"/>
      <c r="AN30" s="42">
        <f>IF(AM$17&lt;&gt;1, AM29-AM28+AL30, AM29-AM28)</f>
        <v>-556.91428571428605</v>
      </c>
      <c r="AO30" s="14"/>
      <c r="AP30" s="42">
        <f>IF(AO$17&lt;&gt;1, AO29-AO28+AN30, AO29-AO28)</f>
        <v>-103.08571428571463</v>
      </c>
      <c r="AQ30" s="14"/>
      <c r="AR30" s="42">
        <f>IF(AQ$17&lt;&gt;1, AQ29-AQ28+AP30, AQ29-AQ28)</f>
        <v>-126.97142857142899</v>
      </c>
      <c r="AS30" s="247"/>
      <c r="AT30" s="129"/>
    </row>
    <row r="31" spans="1:57" ht="18" thickBot="1">
      <c r="A31" s="132"/>
      <c r="B31" s="335"/>
      <c r="C31" s="337"/>
      <c r="D31" s="231">
        <f t="array" ref="D31">SUM(ABS(H30:AR30))/(Frames_Present-1)</f>
        <v>238.06315789473697</v>
      </c>
      <c r="E31" s="232" t="s">
        <v>79</v>
      </c>
      <c r="H31" s="43" t="str">
        <f>IF(I$21="","",IF(H30&gt;0,"ð","ï"))</f>
        <v>ð</v>
      </c>
      <c r="I31" s="108"/>
      <c r="J31" s="43" t="str">
        <f>IF(K$21="","",IF(J30&gt;0,"ð","ï"))</f>
        <v>ï</v>
      </c>
      <c r="K31" s="108"/>
      <c r="L31" s="43" t="str">
        <f>IF(M$21="","",IF(L30&gt;0,"ð","ï"))</f>
        <v>ð</v>
      </c>
      <c r="M31" s="108"/>
      <c r="N31" s="43" t="str">
        <f>IF(O$21="","",IF(N30&gt;0,"ð","ï"))</f>
        <v>ð</v>
      </c>
      <c r="O31" s="108"/>
      <c r="P31" s="43" t="str">
        <f>IF(Q$21="","",IF(P30&gt;0,"ð","ï"))</f>
        <v>ð</v>
      </c>
      <c r="Q31" s="108"/>
      <c r="R31" s="43" t="str">
        <f>IF(S$21="","",IF(R30&gt;0,"ð","ï"))</f>
        <v>ð</v>
      </c>
      <c r="S31" s="108"/>
      <c r="T31" s="43" t="str">
        <f>IF(U$21="","",IF(T30&gt;0,"ð","ï"))</f>
        <v>ð</v>
      </c>
      <c r="U31" s="108"/>
      <c r="V31" s="43" t="str">
        <f>IF(W$21="","",IF(V30&gt;0,"ð","ï"))</f>
        <v>ð</v>
      </c>
      <c r="W31" s="108"/>
      <c r="X31" s="43" t="str">
        <f>IF(Y$21="","",IF(X30&gt;0,"ð","ï"))</f>
        <v>ï</v>
      </c>
      <c r="Y31" s="108"/>
      <c r="Z31" s="43" t="str">
        <f>IF(AA$21="","",IF(Z30&gt;0,"ð","ï"))</f>
        <v>ï</v>
      </c>
      <c r="AA31" s="108"/>
      <c r="AB31" s="43" t="str">
        <f>IF(AC$21="","",IF(AB30&gt;0,"ð","ï"))</f>
        <v>ï</v>
      </c>
      <c r="AC31" s="108"/>
      <c r="AD31" s="43" t="str">
        <f>IF(AE$21="","",IF(AD30&gt;0,"ð","ï"))</f>
        <v>ï</v>
      </c>
      <c r="AE31" s="108"/>
      <c r="AF31" s="43" t="str">
        <f>IF(AG$21="","",IF(AF30&gt;0,"ð","ï"))</f>
        <v>ï</v>
      </c>
      <c r="AG31" s="108"/>
      <c r="AH31" s="43" t="str">
        <f>IF(AI$21="","",IF(AH30&gt;0,"ð","ï"))</f>
        <v>ï</v>
      </c>
      <c r="AI31" s="108"/>
      <c r="AJ31" s="43" t="str">
        <f>IF(AK$21="","",IF(AJ30&gt;0,"ð","ï"))</f>
        <v>ï</v>
      </c>
      <c r="AK31" s="215"/>
      <c r="AL31" s="43" t="str">
        <f>IF(AM$21="","",IF(AL30&gt;0,"ð","ï"))</f>
        <v>ï</v>
      </c>
      <c r="AM31" s="14"/>
      <c r="AN31" s="43" t="str">
        <f>IF(AO$21="","",IF(AN30&gt;0,"ð","ï"))</f>
        <v>ï</v>
      </c>
      <c r="AO31" s="14"/>
      <c r="AP31" s="43" t="str">
        <f>IF(AQ$21="","",IF(AP30&gt;0,"ð","ï"))</f>
        <v>ï</v>
      </c>
      <c r="AQ31" s="14"/>
      <c r="AR31" s="43" t="str">
        <f>IF(AS$21="","",IF(AR30&gt;0,"ð","ï"))</f>
        <v>ï</v>
      </c>
      <c r="AS31" s="247"/>
      <c r="AT31" s="129"/>
    </row>
    <row r="32" spans="1:57" ht="17.5">
      <c r="A32" s="132"/>
      <c r="B32" s="8"/>
      <c r="C32" s="53"/>
      <c r="D32" s="54"/>
      <c r="G32" s="55"/>
      <c r="H32" s="49"/>
      <c r="I32" s="2"/>
      <c r="J32" s="49"/>
      <c r="K32" s="2"/>
      <c r="L32" s="49"/>
      <c r="M32" s="2"/>
      <c r="N32" s="49"/>
      <c r="O32" s="2"/>
      <c r="P32" s="49"/>
      <c r="Q32" s="2"/>
      <c r="R32" s="49"/>
      <c r="S32" s="2"/>
      <c r="T32" s="49"/>
      <c r="U32" s="2"/>
      <c r="V32" s="49"/>
      <c r="W32" s="2"/>
      <c r="X32" s="49"/>
      <c r="Y32" s="2"/>
      <c r="Z32" s="49"/>
      <c r="AA32" s="2"/>
      <c r="AB32" s="49"/>
      <c r="AC32" s="2"/>
      <c r="AD32" s="49"/>
      <c r="AE32" s="2"/>
      <c r="AF32" s="49"/>
      <c r="AG32" s="2"/>
      <c r="AH32" s="49"/>
      <c r="AI32" s="2"/>
      <c r="AJ32" s="49"/>
      <c r="AK32" s="2"/>
      <c r="AL32" s="49"/>
      <c r="AM32" s="2"/>
      <c r="AN32" s="49"/>
      <c r="AO32" s="2"/>
      <c r="AP32" s="49"/>
      <c r="AQ32" s="2"/>
      <c r="AR32" s="49"/>
      <c r="AS32" s="114"/>
      <c r="AT32" s="129"/>
    </row>
    <row r="33" spans="1:46" ht="17.5">
      <c r="A33" s="132"/>
      <c r="B33" s="333" t="s">
        <v>35</v>
      </c>
      <c r="C33" s="98" t="s">
        <v>1</v>
      </c>
      <c r="D33" s="96">
        <f>SUM(G33:AS33)</f>
        <v>12782</v>
      </c>
      <c r="E33" s="3"/>
      <c r="F33" s="235"/>
      <c r="G33" s="95">
        <f>Load_Frame*V_Float/48</f>
        <v>528</v>
      </c>
      <c r="H33" s="109"/>
      <c r="I33" s="95">
        <f>Load_Frame*V_Float/48</f>
        <v>792</v>
      </c>
      <c r="J33" s="109"/>
      <c r="K33" s="95">
        <f>Load_Frame*V_Float/48</f>
        <v>528</v>
      </c>
      <c r="L33" s="109"/>
      <c r="M33" s="95">
        <f>Load_Frame*V_Float/48</f>
        <v>660</v>
      </c>
      <c r="N33" s="109"/>
      <c r="O33" s="95">
        <f>Load_Frame*V_Float/48</f>
        <v>528</v>
      </c>
      <c r="P33" s="109"/>
      <c r="Q33" s="95">
        <f>Load_Frame*V_Float/48</f>
        <v>660</v>
      </c>
      <c r="R33" s="109"/>
      <c r="S33" s="95">
        <f>Load_Frame*V_Float/48</f>
        <v>528</v>
      </c>
      <c r="T33" s="109"/>
      <c r="U33" s="95">
        <f>Load_Frame*V_Float/48</f>
        <v>792</v>
      </c>
      <c r="V33" s="109"/>
      <c r="W33" s="95">
        <f>Load_Frame*V_Float/48</f>
        <v>792</v>
      </c>
      <c r="X33" s="109"/>
      <c r="Y33" s="95">
        <f>Load_Frame*V_Float/48</f>
        <v>792</v>
      </c>
      <c r="Z33" s="109"/>
      <c r="AA33" s="95">
        <f>Load_Frame*V_Float/48</f>
        <v>792</v>
      </c>
      <c r="AB33" s="109"/>
      <c r="AC33" s="95">
        <f>Load_Frame*V_Float/48</f>
        <v>528</v>
      </c>
      <c r="AD33" s="109"/>
      <c r="AE33" s="95">
        <f>Load_Frame*V_Float/48</f>
        <v>792</v>
      </c>
      <c r="AF33" s="109"/>
      <c r="AG33" s="95">
        <f>Load_Frame*V_Float/48</f>
        <v>528</v>
      </c>
      <c r="AH33" s="109"/>
      <c r="AI33" s="95">
        <f>Load_Frame*V_Float/48</f>
        <v>792</v>
      </c>
      <c r="AJ33" s="109"/>
      <c r="AK33" s="28">
        <f>Load_Frame*V_Float/48</f>
        <v>528</v>
      </c>
      <c r="AL33" s="49"/>
      <c r="AM33" s="28">
        <f>Load_Frame*V_Float/48</f>
        <v>792</v>
      </c>
      <c r="AN33" s="49"/>
      <c r="AO33" s="28">
        <f>Load_Frame*V_Float/48</f>
        <v>242</v>
      </c>
      <c r="AP33" s="49"/>
      <c r="AQ33" s="28">
        <f>Load_Frame*V_Float/48</f>
        <v>660</v>
      </c>
      <c r="AR33" s="49"/>
      <c r="AS33" s="138">
        <f>Load_Frame*V_Float/48</f>
        <v>528</v>
      </c>
      <c r="AT33" s="125"/>
    </row>
    <row r="34" spans="1:46" ht="17.5">
      <c r="A34" s="132"/>
      <c r="B34" s="334"/>
      <c r="C34" s="98" t="s">
        <v>2</v>
      </c>
      <c r="D34" s="96">
        <f>SUM(G34:AS34)</f>
        <v>15840</v>
      </c>
      <c r="E34" s="3"/>
      <c r="F34" s="235"/>
      <c r="G34" s="95">
        <f>Rectifiers_InstalledFrame*RectifierRating</f>
        <v>880</v>
      </c>
      <c r="H34" s="109"/>
      <c r="I34" s="95">
        <f>Rectifiers_InstalledFrame*RectifierRating</f>
        <v>880</v>
      </c>
      <c r="J34" s="109"/>
      <c r="K34" s="95">
        <f>Rectifiers_InstalledFrame*RectifierRating</f>
        <v>880</v>
      </c>
      <c r="L34" s="109"/>
      <c r="M34" s="95">
        <f>Rectifiers_InstalledFrame*RectifierRating</f>
        <v>880</v>
      </c>
      <c r="N34" s="109"/>
      <c r="O34" s="95">
        <f>Rectifiers_InstalledFrame*RectifierRating</f>
        <v>660</v>
      </c>
      <c r="P34" s="109"/>
      <c r="Q34" s="95">
        <f>Rectifiers_InstalledFrame*RectifierRating</f>
        <v>660</v>
      </c>
      <c r="R34" s="109"/>
      <c r="S34" s="95">
        <f>Rectifiers_InstalledFrame*RectifierRating</f>
        <v>660</v>
      </c>
      <c r="T34" s="109"/>
      <c r="U34" s="95">
        <f>Rectifiers_InstalledFrame*RectifierRating</f>
        <v>660</v>
      </c>
      <c r="V34" s="109"/>
      <c r="W34" s="95">
        <f>Rectifiers_InstalledFrame*RectifierRating</f>
        <v>660</v>
      </c>
      <c r="X34" s="109"/>
      <c r="Y34" s="95">
        <f>Rectifiers_InstalledFrame*RectifierRating</f>
        <v>660</v>
      </c>
      <c r="Z34" s="109"/>
      <c r="AA34" s="95">
        <f>Rectifiers_InstalledFrame*RectifierRating</f>
        <v>660</v>
      </c>
      <c r="AB34" s="109"/>
      <c r="AC34" s="95">
        <f>Rectifiers_InstalledFrame*RectifierRating</f>
        <v>660</v>
      </c>
      <c r="AD34" s="109"/>
      <c r="AE34" s="95">
        <f>Rectifiers_InstalledFrame*RectifierRating</f>
        <v>880</v>
      </c>
      <c r="AF34" s="109"/>
      <c r="AG34" s="95">
        <f>Rectifiers_InstalledFrame*RectifierRating</f>
        <v>880</v>
      </c>
      <c r="AH34" s="109"/>
      <c r="AI34" s="95">
        <f>Rectifiers_InstalledFrame*RectifierRating</f>
        <v>880</v>
      </c>
      <c r="AJ34" s="109"/>
      <c r="AK34" s="28">
        <f>Rectifiers_InstalledFrame*RectifierRating</f>
        <v>880</v>
      </c>
      <c r="AL34" s="49"/>
      <c r="AM34" s="28">
        <f>Rectifiers_InstalledFrame*RectifierRating</f>
        <v>880</v>
      </c>
      <c r="AN34" s="49"/>
      <c r="AO34" s="28">
        <f>Rectifiers_InstalledFrame*RectifierRating</f>
        <v>880</v>
      </c>
      <c r="AP34" s="49"/>
      <c r="AQ34" s="28">
        <f>Rectifiers_InstalledFrame*RectifierRating</f>
        <v>880</v>
      </c>
      <c r="AR34" s="49"/>
      <c r="AS34" s="138">
        <f>Rectifiers_InstalledFrame*RectifierRating</f>
        <v>880</v>
      </c>
      <c r="AT34" s="125"/>
    </row>
    <row r="35" spans="1:46" ht="18" thickBot="1">
      <c r="A35" s="132"/>
      <c r="B35" s="334"/>
      <c r="C35" s="98" t="s">
        <v>10</v>
      </c>
      <c r="D35" s="96">
        <f>SUM(G35:AS35)</f>
        <v>3058.0000000000009</v>
      </c>
      <c r="E35" s="4"/>
      <c r="F35" s="235"/>
      <c r="G35" s="95">
        <f>(Rectifiers_InstalledSys*RectifierRating-Load_SysStartRecharge)*StringsInitialFrame/StringSys</f>
        <v>152.9</v>
      </c>
      <c r="H35" s="110"/>
      <c r="I35" s="95">
        <f>(Rectifiers_InstalledSys*RectifierRating-Load_SysStartRecharge)*StringsInitialFrame/StringSys</f>
        <v>152.9</v>
      </c>
      <c r="J35" s="110"/>
      <c r="K35" s="95">
        <f>(Rectifiers_InstalledSys*RectifierRating-Load_SysStartRecharge)*StringsInitialFrame/StringSys</f>
        <v>152.9</v>
      </c>
      <c r="L35" s="110"/>
      <c r="M35" s="95">
        <f>(Rectifiers_InstalledSys*RectifierRating-Load_SysStartRecharge)*StringsInitialFrame/StringSys</f>
        <v>152.9</v>
      </c>
      <c r="N35" s="110"/>
      <c r="O35" s="95">
        <f>(Rectifiers_InstalledSys*RectifierRating-Load_SysStartRecharge)*StringsInitialFrame/StringSys</f>
        <v>152.9</v>
      </c>
      <c r="P35" s="109"/>
      <c r="Q35" s="95">
        <f>(Rectifiers_InstalledSys*RectifierRating-Load_SysStartRecharge)*StringsInitialFrame/StringSys</f>
        <v>152.9</v>
      </c>
      <c r="R35" s="110"/>
      <c r="S35" s="95">
        <f>(Rectifiers_InstalledSys*RectifierRating-Load_SysStartRecharge)*StringsInitialFrame/StringSys</f>
        <v>152.9</v>
      </c>
      <c r="T35" s="110"/>
      <c r="U35" s="95">
        <f>(Rectifiers_InstalledSys*RectifierRating-Load_SysStartRecharge)*StringsInitialFrame/StringSys</f>
        <v>152.9</v>
      </c>
      <c r="V35" s="110"/>
      <c r="W35" s="95">
        <f>(Rectifiers_InstalledSys*RectifierRating-Load_SysStartRecharge)*StringsInitialFrame/StringSys</f>
        <v>152.9</v>
      </c>
      <c r="X35" s="110"/>
      <c r="Y35" s="95">
        <f>(Rectifiers_InstalledSys*RectifierRating-Load_SysStartRecharge)*StringsInitialFrame/StringSys</f>
        <v>152.9</v>
      </c>
      <c r="Z35" s="110"/>
      <c r="AA35" s="95">
        <f>(Rectifiers_InstalledSys*RectifierRating-Load_SysStartRecharge)*StringsInitialFrame/StringSys</f>
        <v>152.9</v>
      </c>
      <c r="AB35" s="109"/>
      <c r="AC35" s="95">
        <f>(Rectifiers_InstalledSys*RectifierRating-Load_SysStartRecharge)*StringsInitialFrame/StringSys</f>
        <v>152.9</v>
      </c>
      <c r="AD35" s="110"/>
      <c r="AE35" s="95">
        <f>(Rectifiers_InstalledSys*RectifierRating-Load_SysStartRecharge)*StringsInitialFrame/StringSys</f>
        <v>152.9</v>
      </c>
      <c r="AF35" s="110"/>
      <c r="AG35" s="95">
        <f>(Rectifiers_InstalledSys*RectifierRating-Load_SysStartRecharge)*StringsInitialFrame/StringSys</f>
        <v>152.9</v>
      </c>
      <c r="AH35" s="110"/>
      <c r="AI35" s="95">
        <f>(Rectifiers_InstalledSys*RectifierRating-Load_SysStartRecharge)*StringsInitialFrame/StringSys</f>
        <v>152.9</v>
      </c>
      <c r="AJ35" s="110"/>
      <c r="AK35" s="28">
        <f>(Rectifiers_InstalledSys*RectifierRating-Load_SysStartRecharge)*StringsInitialFrame/StringSys</f>
        <v>152.9</v>
      </c>
      <c r="AL35" s="49"/>
      <c r="AM35" s="28">
        <f>(Rectifiers_InstalledSys*RectifierRating-Load_SysStartRecharge)*StringsInitialFrame/StringSys</f>
        <v>152.9</v>
      </c>
      <c r="AN35" s="49"/>
      <c r="AO35" s="28">
        <f>(Rectifiers_InstalledSys*RectifierRating-Load_SysStartRecharge)*StringsInitialFrame/StringSys</f>
        <v>152.9</v>
      </c>
      <c r="AP35" s="49"/>
      <c r="AQ35" s="28">
        <f>(Rectifiers_InstalledSys*RectifierRating-Load_SysStartRecharge)*StringsInitialFrame/StringSys</f>
        <v>152.9</v>
      </c>
      <c r="AR35" s="49"/>
      <c r="AS35" s="138">
        <f>(Rectifiers_InstalledSys*RectifierRating-Load_SysStartRecharge)*StringsInitialFrame/StringSys</f>
        <v>152.9</v>
      </c>
      <c r="AT35" s="125"/>
    </row>
    <row r="36" spans="1:46" ht="13">
      <c r="A36" s="132"/>
      <c r="B36" s="334"/>
      <c r="C36" s="336" t="s">
        <v>9</v>
      </c>
      <c r="D36" s="113">
        <f t="array" ref="D36">MAX(ABS(J36:AR36))</f>
        <v>1019.6999999999998</v>
      </c>
      <c r="E36" s="230" t="s">
        <v>78</v>
      </c>
      <c r="H36" s="56">
        <f>IF(G17&lt;&gt;1, D36+G19*$D$8-G35-G33, G19*$D$8-G35-G33)</f>
        <v>199.10000000000002</v>
      </c>
      <c r="I36" s="57"/>
      <c r="J36" s="56">
        <f>IF(I17&lt;&gt;1, H36+I19*$D$8-I35-I33, I19*$D$8-I35-I33)</f>
        <v>134.19999999999993</v>
      </c>
      <c r="K36" s="57"/>
      <c r="L36" s="56">
        <f>IF(K17&lt;&gt;1, J36+K19*$D$8-K35-K33, K19*$D$8-K35-K33)</f>
        <v>333.29999999999995</v>
      </c>
      <c r="M36" s="57"/>
      <c r="N36" s="56">
        <f>IF(M17&lt;&gt;1, L36+M19*$D$8-M35-M33, M19*$D$8-M35-M33)</f>
        <v>400.39999999999986</v>
      </c>
      <c r="O36" s="57"/>
      <c r="P36" s="56">
        <f>IF(O17&lt;&gt;1, N36+O19*$D$8-O35-O33, O19*$D$8-O35-O33)</f>
        <v>379.49999999999989</v>
      </c>
      <c r="Q36" s="111"/>
      <c r="R36" s="56">
        <f>IF(Q17&lt;&gt;1, P36+Q19*$D$8-Q35-Q33, Q19*$D$8-Q35-Q33)</f>
        <v>226.60000000000002</v>
      </c>
      <c r="S36" s="57"/>
      <c r="T36" s="56">
        <f>IF(S17&lt;&gt;1, R36+S19*$D$8-S35-S33, S19*$D$8-S35-S33)</f>
        <v>205.70000000000005</v>
      </c>
      <c r="U36" s="57"/>
      <c r="V36" s="42">
        <f>IF(U17&lt;&gt;1, T36+U19*$D$8-U35-U33, U19*$D$8-U35-U33)</f>
        <v>-79.199999999999932</v>
      </c>
      <c r="W36" s="239"/>
      <c r="X36" s="42">
        <f>IF(W17&lt;&gt;1, V36+W19*$D$8-W35-W33, W19*$D$8-W35-W33)</f>
        <v>-364.09999999999991</v>
      </c>
      <c r="Y36" s="239"/>
      <c r="Z36" s="42">
        <f>IF(Y17&lt;&gt;1, X36+Y19*$D$8-Y35-Y33, Y19*$D$8-Y35-Y33)</f>
        <v>-648.99999999999989</v>
      </c>
      <c r="AA36" s="239"/>
      <c r="AB36" s="42">
        <f>IF(AA17&lt;&gt;1, Z36+AA19*$D$8-AA35-AA33, AA19*$D$8-AA35-AA33)</f>
        <v>-933.89999999999986</v>
      </c>
      <c r="AC36" s="240"/>
      <c r="AD36" s="42">
        <f>IF(AC17&lt;&gt;1, AB36+AC19*$D$8-AC35-AC33, AC19*$D$8-AC35-AC33)</f>
        <v>-954.79999999999984</v>
      </c>
      <c r="AE36" s="239"/>
      <c r="AF36" s="42">
        <f>IF(AE17&lt;&gt;1, AD36+AE19*$D$8-AE35-AE33, AE19*$D$8-AE35-AE33)</f>
        <v>-1019.6999999999998</v>
      </c>
      <c r="AG36" s="239"/>
      <c r="AH36" s="42">
        <f>IF(AG17&lt;&gt;1, AF36+AG19*$D$8-AG35-AG33, AG19*$D$8-AG35-AG33)</f>
        <v>-820.5999999999998</v>
      </c>
      <c r="AI36" s="239"/>
      <c r="AJ36" s="42">
        <f>IF(AI17&lt;&gt;1, AH36+AI19*$D$8-AI35-AI33, AI19*$D$8-AI35-AI33)</f>
        <v>-885.49999999999977</v>
      </c>
      <c r="AK36" s="15"/>
      <c r="AL36" s="42">
        <f>IF(AK17&lt;&gt;1, AJ36+AK19*$D$8-AK35-AK33, AK19*$D$8-AK35-AK33)</f>
        <v>-686.39999999999975</v>
      </c>
      <c r="AM36" s="2"/>
      <c r="AN36" s="42">
        <f>IF(AM17&lt;&gt;1, AL36+AM19*$D$8-AM35-AM33, AM19*$D$8-AM35-AM33)</f>
        <v>-751.29999999999973</v>
      </c>
      <c r="AO36" s="2"/>
      <c r="AP36" s="42">
        <f>IF(AO17&lt;&gt;1, AN36+AO19*$D$8-AO35-AO33, AO19*$D$8-AO35-AO33)</f>
        <v>-266.1999999999997</v>
      </c>
      <c r="AQ36" s="2"/>
      <c r="AR36" s="42">
        <f>IF(AQ17&lt;&gt;1, AP36+AQ19*$D$8-AQ35-AQ33, AQ19*$D$8-AQ35-AQ33)</f>
        <v>-199.09999999999968</v>
      </c>
      <c r="AS36" s="114"/>
      <c r="AT36" s="129"/>
    </row>
    <row r="37" spans="1:46" ht="18" thickBot="1">
      <c r="A37" s="132"/>
      <c r="B37" s="335"/>
      <c r="C37" s="337"/>
      <c r="D37" s="231">
        <f t="array" ref="D37">SUM(ABS(H36:AR36))/(Frames_Present-1)</f>
        <v>499.39999999999981</v>
      </c>
      <c r="E37" s="232" t="s">
        <v>79</v>
      </c>
      <c r="H37" s="43" t="str">
        <f>IF(I$21="","",IF(H36&gt;0,"ð","ï"))</f>
        <v>ð</v>
      </c>
      <c r="I37" s="108"/>
      <c r="J37" s="43" t="str">
        <f>IF(K$21="","",IF(J36&gt;0,"ð","ï"))</f>
        <v>ð</v>
      </c>
      <c r="K37" s="108"/>
      <c r="L37" s="43" t="str">
        <f>IF(M$21="","",IF(L36&gt;0,"ð","ï"))</f>
        <v>ð</v>
      </c>
      <c r="M37" s="108"/>
      <c r="N37" s="43" t="str">
        <f>IF(O$21="","",IF(N36&gt;0,"ð","ï"))</f>
        <v>ð</v>
      </c>
      <c r="O37" s="108"/>
      <c r="P37" s="43" t="str">
        <f>IF(Q$21="","",IF(P36&gt;0,"ð","ï"))</f>
        <v>ð</v>
      </c>
      <c r="Q37" s="108"/>
      <c r="R37" s="43" t="str">
        <f>IF(S$21="","",IF(R36&gt;0,"ð","ï"))</f>
        <v>ð</v>
      </c>
      <c r="S37" s="108"/>
      <c r="T37" s="43" t="str">
        <f>IF(U$21="","",IF(T36&gt;0,"ð","ï"))</f>
        <v>ð</v>
      </c>
      <c r="U37" s="108"/>
      <c r="V37" s="43" t="str">
        <f>IF(W$21="","",IF(V36&gt;0,"ð","ï"))</f>
        <v>ï</v>
      </c>
      <c r="W37" s="108"/>
      <c r="X37" s="43" t="str">
        <f>IF(Y$21="","",IF(X36&gt;0,"ð","ï"))</f>
        <v>ï</v>
      </c>
      <c r="Y37" s="108"/>
      <c r="Z37" s="43" t="str">
        <f>IF(AA$21="","",IF(Z36&gt;0,"ð","ï"))</f>
        <v>ï</v>
      </c>
      <c r="AA37" s="108"/>
      <c r="AB37" s="43" t="str">
        <f>IF(AC$21="","",IF(AB36&gt;0,"ð","ï"))</f>
        <v>ï</v>
      </c>
      <c r="AC37" s="108"/>
      <c r="AD37" s="43" t="str">
        <f>IF(AE$21="","",IF(AD36&gt;0,"ð","ï"))</f>
        <v>ï</v>
      </c>
      <c r="AE37" s="108"/>
      <c r="AF37" s="43" t="str">
        <f>IF(AG$21="","",IF(AF36&gt;0,"ð","ï"))</f>
        <v>ï</v>
      </c>
      <c r="AG37" s="108"/>
      <c r="AH37" s="43" t="str">
        <f>IF(AI$21="","",IF(AH36&gt;0,"ð","ï"))</f>
        <v>ï</v>
      </c>
      <c r="AI37" s="108"/>
      <c r="AJ37" s="43" t="str">
        <f>IF(AK$21="","",IF(AJ36&gt;0,"ð","ï"))</f>
        <v>ï</v>
      </c>
      <c r="AK37" s="2"/>
      <c r="AL37" s="43" t="str">
        <f>IF(AM$21="","",IF(AL36&gt;0,"ð","ï"))</f>
        <v>ï</v>
      </c>
      <c r="AM37" s="2"/>
      <c r="AN37" s="43" t="str">
        <f>IF(AO$21="","",IF(AN36&gt;0,"ð","ï"))</f>
        <v>ï</v>
      </c>
      <c r="AO37" s="2"/>
      <c r="AP37" s="43" t="str">
        <f>IF(AQ$21="","",IF(AP36&gt;0,"ð","ï"))</f>
        <v>ï</v>
      </c>
      <c r="AQ37" s="2"/>
      <c r="AR37" s="43" t="str">
        <f>IF(AS$21="","",IF(AR36&gt;0,"ð","ï"))</f>
        <v>ï</v>
      </c>
      <c r="AS37" s="114"/>
      <c r="AT37" s="129"/>
    </row>
    <row r="38" spans="1:46" ht="13" thickBot="1">
      <c r="A38" s="132"/>
      <c r="B38" s="3"/>
      <c r="C38" s="1"/>
      <c r="D38" s="1"/>
      <c r="E38" s="1"/>
      <c r="F38" s="2"/>
      <c r="G38" s="9"/>
      <c r="H38" s="2"/>
      <c r="I38" s="2"/>
      <c r="J38" s="2"/>
      <c r="K38" s="9"/>
      <c r="L38" s="2"/>
      <c r="M38" s="9"/>
      <c r="N38" s="2"/>
      <c r="O38" s="2"/>
      <c r="P38" s="2"/>
      <c r="Q38" s="9"/>
      <c r="R38" s="2"/>
      <c r="S38" s="2"/>
      <c r="T38" s="2"/>
      <c r="U38" s="2"/>
      <c r="V38" s="2"/>
      <c r="W38" s="2"/>
      <c r="X38" s="2"/>
      <c r="AK38" s="2"/>
      <c r="AL38" s="2"/>
      <c r="AM38" s="2"/>
      <c r="AN38" s="2"/>
      <c r="AO38" s="2"/>
      <c r="AP38" s="2"/>
      <c r="AQ38" s="2"/>
      <c r="AR38" s="2"/>
      <c r="AS38" s="114"/>
      <c r="AT38" s="129"/>
    </row>
    <row r="39" spans="1:46" ht="13" thickBot="1">
      <c r="A39" s="132"/>
      <c r="B39" s="3"/>
      <c r="C39" s="207" t="s">
        <v>4</v>
      </c>
      <c r="D39" s="208"/>
      <c r="E39" s="208"/>
      <c r="F39" s="208"/>
      <c r="G39" s="208"/>
      <c r="H39" s="209"/>
      <c r="I39" s="14"/>
      <c r="J39" s="175" t="s">
        <v>55</v>
      </c>
      <c r="K39" s="201"/>
      <c r="L39" s="176"/>
      <c r="M39" s="176"/>
      <c r="N39" s="177"/>
      <c r="P39" s="343" t="s">
        <v>33</v>
      </c>
      <c r="Q39" s="344"/>
      <c r="R39" s="344"/>
      <c r="S39" s="345"/>
      <c r="AK39" s="2"/>
      <c r="AL39" s="2"/>
      <c r="AM39" s="2"/>
      <c r="AN39" s="2"/>
      <c r="AO39" s="2"/>
      <c r="AP39" s="2"/>
      <c r="AQ39" s="2"/>
      <c r="AR39" s="2"/>
      <c r="AS39" s="114"/>
      <c r="AT39" s="129"/>
    </row>
    <row r="40" spans="1:46" ht="13" thickBot="1">
      <c r="A40" s="132"/>
      <c r="B40" s="3"/>
      <c r="C40" s="210"/>
      <c r="D40" s="211"/>
      <c r="E40" s="211"/>
      <c r="F40" s="211"/>
      <c r="G40" s="189" t="s">
        <v>54</v>
      </c>
      <c r="H40" s="50">
        <f>Load_SysFloat/Frames_Present</f>
        <v>581</v>
      </c>
      <c r="I40" s="2"/>
      <c r="J40" s="178"/>
      <c r="K40" s="346" t="s">
        <v>32</v>
      </c>
      <c r="L40" s="346"/>
      <c r="M40" s="346"/>
      <c r="N40" s="52">
        <f>Load_SysEoD/StringSys</f>
        <v>730.4</v>
      </c>
      <c r="P40" s="347" t="s">
        <v>34</v>
      </c>
      <c r="Q40" s="348"/>
      <c r="R40" s="348"/>
      <c r="S40" s="10">
        <f>Load_SysFloat/Rectifiers_InstalledSys</f>
        <v>161.38888888888889</v>
      </c>
      <c r="AK40" s="2"/>
      <c r="AL40" s="2"/>
      <c r="AM40" s="2"/>
      <c r="AN40" s="2"/>
      <c r="AO40" s="2"/>
      <c r="AP40" s="2"/>
      <c r="AQ40" s="2"/>
      <c r="AR40" s="2"/>
      <c r="AS40" s="114"/>
      <c r="AT40" s="129"/>
    </row>
    <row r="41" spans="1:46" ht="13" thickBot="1">
      <c r="A41" s="132"/>
      <c r="B41" s="3"/>
      <c r="C41" s="212"/>
      <c r="D41" s="213"/>
      <c r="E41" s="213"/>
      <c r="F41" s="213"/>
      <c r="G41" s="242" t="s">
        <v>56</v>
      </c>
      <c r="H41" s="10">
        <f>Load_SysEoD/Frames_Present</f>
        <v>730.4</v>
      </c>
      <c r="I41" s="2"/>
      <c r="J41" s="4"/>
      <c r="K41" s="349" t="s">
        <v>31</v>
      </c>
      <c r="L41" s="349"/>
      <c r="M41" s="349"/>
      <c r="N41" s="10">
        <f>N40/BattCons</f>
        <v>730.4</v>
      </c>
      <c r="O41" s="2"/>
      <c r="P41" s="2"/>
      <c r="Q41" s="2"/>
      <c r="R41" s="2"/>
      <c r="S41" s="2"/>
      <c r="AK41" s="2"/>
      <c r="AL41" s="2"/>
      <c r="AM41" s="2"/>
      <c r="AN41" s="2"/>
      <c r="AO41" s="2"/>
      <c r="AP41" s="2"/>
      <c r="AQ41" s="2"/>
      <c r="AR41" s="2"/>
      <c r="AS41" s="114"/>
      <c r="AT41" s="129"/>
    </row>
    <row r="42" spans="1:46" ht="13" thickBot="1">
      <c r="A42" s="132"/>
      <c r="B42" s="4"/>
      <c r="C42" s="51"/>
      <c r="D42" s="51"/>
      <c r="E42" s="51"/>
      <c r="F42" s="51"/>
      <c r="G42" s="51"/>
      <c r="H42" s="51"/>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10"/>
      <c r="AT42" s="129"/>
    </row>
    <row r="43" spans="1:46" ht="13" thickBot="1">
      <c r="A43" s="133"/>
      <c r="B43" s="134"/>
      <c r="C43" s="134"/>
      <c r="D43" s="134"/>
      <c r="E43" s="134"/>
      <c r="F43" s="134"/>
      <c r="G43" s="134"/>
      <c r="H43" s="134"/>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0"/>
    </row>
    <row r="44" spans="1:46" ht="13" thickBot="1">
      <c r="A44"/>
      <c r="I44" s="2"/>
      <c r="J44" s="2"/>
      <c r="K44" s="2"/>
      <c r="L44" s="2"/>
      <c r="M44" s="2"/>
      <c r="N44" s="2"/>
      <c r="O44" s="2"/>
      <c r="P44" s="2"/>
      <c r="Q44" s="2"/>
      <c r="R44" s="2"/>
      <c r="S44" s="2"/>
      <c r="T44" s="2"/>
      <c r="U44" s="2"/>
      <c r="V44" s="2"/>
      <c r="W44" s="2"/>
      <c r="X44" s="2"/>
      <c r="Y44" s="2"/>
      <c r="Z44" s="2"/>
      <c r="AT44"/>
    </row>
    <row r="45" spans="1:46" ht="13.5" thickBot="1">
      <c r="A45" s="181"/>
      <c r="B45" s="146" t="s">
        <v>28</v>
      </c>
      <c r="C45" s="146"/>
      <c r="D45" s="146"/>
      <c r="E45" s="146"/>
      <c r="F45" s="146"/>
      <c r="G45" s="146"/>
      <c r="H45" s="146"/>
      <c r="I45" s="131" t="s">
        <v>51</v>
      </c>
      <c r="J45" s="146" t="str">
        <f>IF(RectifierPositions_Sys=Rectifiers_InstalledSys, "No Rectifier Moves Possible - All Rectifiers Positions Filled",  "Rectifiers Moved to Balanced in Float")</f>
        <v>Rectifiers Moved to Balanced in Float</v>
      </c>
      <c r="K45" s="146"/>
      <c r="L45" s="146"/>
      <c r="M45" s="146"/>
      <c r="N45" s="131"/>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82"/>
    </row>
    <row r="46" spans="1:46">
      <c r="A46" s="132"/>
      <c r="B46" s="142"/>
      <c r="C46" s="143"/>
      <c r="D46" s="143"/>
      <c r="E46" s="143"/>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50"/>
      <c r="AT46" s="129"/>
    </row>
    <row r="47" spans="1:46" ht="13">
      <c r="A47" s="132"/>
      <c r="B47" s="338" t="s">
        <v>0</v>
      </c>
      <c r="C47" s="339"/>
      <c r="D47" s="236" t="str">
        <f>Frames_Sys</f>
        <v>System</v>
      </c>
      <c r="E47" s="3"/>
      <c r="F47" s="235"/>
      <c r="G47" s="89">
        <v>1</v>
      </c>
      <c r="H47" s="24"/>
      <c r="I47" s="89">
        <v>2</v>
      </c>
      <c r="J47" s="24"/>
      <c r="K47" s="89">
        <v>3</v>
      </c>
      <c r="L47" s="24"/>
      <c r="M47" s="89">
        <v>4</v>
      </c>
      <c r="N47" s="24"/>
      <c r="O47" s="89">
        <v>5</v>
      </c>
      <c r="P47" s="24"/>
      <c r="Q47" s="89">
        <v>6</v>
      </c>
      <c r="R47" s="24"/>
      <c r="S47" s="89">
        <v>7</v>
      </c>
      <c r="T47" s="24"/>
      <c r="U47" s="89">
        <v>8</v>
      </c>
      <c r="V47" s="24"/>
      <c r="W47" s="89">
        <v>9</v>
      </c>
      <c r="X47" s="24"/>
      <c r="Y47" s="222">
        <v>10</v>
      </c>
      <c r="Z47" s="216"/>
      <c r="AA47" s="89">
        <v>11</v>
      </c>
      <c r="AB47" s="24"/>
      <c r="AC47" s="89">
        <v>12</v>
      </c>
      <c r="AD47" s="24"/>
      <c r="AE47" s="89">
        <v>13</v>
      </c>
      <c r="AF47" s="24"/>
      <c r="AG47" s="89">
        <v>14</v>
      </c>
      <c r="AH47" s="24"/>
      <c r="AI47" s="89">
        <v>15</v>
      </c>
      <c r="AJ47" s="260"/>
      <c r="AK47" s="222">
        <v>16</v>
      </c>
      <c r="AL47" s="254"/>
      <c r="AM47" s="222">
        <v>17</v>
      </c>
      <c r="AN47" s="254"/>
      <c r="AO47" s="222">
        <v>18</v>
      </c>
      <c r="AP47" s="254"/>
      <c r="AQ47" s="222">
        <v>19</v>
      </c>
      <c r="AR47" s="254"/>
      <c r="AS47" s="265">
        <v>20</v>
      </c>
      <c r="AT47" s="121"/>
    </row>
    <row r="48" spans="1:46">
      <c r="A48" s="132"/>
      <c r="B48" s="338" t="s">
        <v>2</v>
      </c>
      <c r="C48" s="339"/>
      <c r="D48" s="104">
        <f>SUM(G48:AS48)</f>
        <v>72</v>
      </c>
      <c r="E48" s="3"/>
      <c r="F48" s="235"/>
      <c r="G48" s="198">
        <f>G$92</f>
        <v>3</v>
      </c>
      <c r="H48" s="196"/>
      <c r="I48" s="198">
        <f>I$92</f>
        <v>4</v>
      </c>
      <c r="J48" s="196"/>
      <c r="K48" s="198">
        <f>K$92</f>
        <v>3</v>
      </c>
      <c r="L48" s="196"/>
      <c r="M48" s="198">
        <f>M$92</f>
        <v>4</v>
      </c>
      <c r="N48" s="196"/>
      <c r="O48" s="198">
        <f>O$92</f>
        <v>3</v>
      </c>
      <c r="P48" s="196"/>
      <c r="Q48" s="198">
        <f>Q$92</f>
        <v>4</v>
      </c>
      <c r="R48" s="196"/>
      <c r="S48" s="198">
        <f>S$92</f>
        <v>3</v>
      </c>
      <c r="T48" s="196"/>
      <c r="U48" s="198">
        <f>U$92</f>
        <v>4</v>
      </c>
      <c r="V48" s="196"/>
      <c r="W48" s="198">
        <f>W$92</f>
        <v>4</v>
      </c>
      <c r="X48" s="196"/>
      <c r="Y48" s="195">
        <f>Y$92</f>
        <v>4</v>
      </c>
      <c r="Z48" s="217"/>
      <c r="AA48" s="198">
        <f>AA$92</f>
        <v>4</v>
      </c>
      <c r="AB48" s="196"/>
      <c r="AC48" s="198">
        <f>AC$92</f>
        <v>4</v>
      </c>
      <c r="AD48" s="196"/>
      <c r="AE48" s="198">
        <f>AE$92</f>
        <v>4</v>
      </c>
      <c r="AF48" s="196"/>
      <c r="AG48" s="198">
        <f>AG$92</f>
        <v>4</v>
      </c>
      <c r="AH48" s="196"/>
      <c r="AI48" s="198">
        <f>AI$92</f>
        <v>4</v>
      </c>
      <c r="AJ48" s="261"/>
      <c r="AK48" s="195">
        <f>AK$92</f>
        <v>3</v>
      </c>
      <c r="AL48" s="255"/>
      <c r="AM48" s="195">
        <f>AM$92</f>
        <v>4</v>
      </c>
      <c r="AN48" s="255"/>
      <c r="AO48" s="195">
        <f>AO$92</f>
        <v>2</v>
      </c>
      <c r="AP48" s="255"/>
      <c r="AQ48" s="195">
        <f>AQ$92</f>
        <v>4</v>
      </c>
      <c r="AR48" s="255"/>
      <c r="AS48" s="197">
        <f>AS$92</f>
        <v>3</v>
      </c>
      <c r="AT48" s="139"/>
    </row>
    <row r="49" spans="1:46">
      <c r="A49" s="132"/>
      <c r="B49" s="340" t="s">
        <v>3</v>
      </c>
      <c r="C49" s="341"/>
      <c r="D49" s="145">
        <f>SUM(G49:AS49)</f>
        <v>20</v>
      </c>
      <c r="E49" s="3"/>
      <c r="F49" s="235"/>
      <c r="G49" s="62">
        <f>G$72</f>
        <v>1</v>
      </c>
      <c r="H49" s="47"/>
      <c r="I49" s="62">
        <f>I$72</f>
        <v>1</v>
      </c>
      <c r="J49" s="20"/>
      <c r="K49" s="62">
        <f>K$72</f>
        <v>1</v>
      </c>
      <c r="L49" s="20"/>
      <c r="M49" s="62">
        <f>M$72</f>
        <v>1</v>
      </c>
      <c r="N49" s="20"/>
      <c r="O49" s="62">
        <f>O$72</f>
        <v>1</v>
      </c>
      <c r="P49" s="20"/>
      <c r="Q49" s="62">
        <f>Q$72</f>
        <v>1</v>
      </c>
      <c r="R49" s="20"/>
      <c r="S49" s="62">
        <f>S$72</f>
        <v>1</v>
      </c>
      <c r="T49" s="20"/>
      <c r="U49" s="62">
        <f>U$72</f>
        <v>1</v>
      </c>
      <c r="V49" s="20"/>
      <c r="W49" s="62">
        <f>W$72</f>
        <v>1</v>
      </c>
      <c r="X49" s="20"/>
      <c r="Y49" s="41">
        <f>Y$72</f>
        <v>1</v>
      </c>
      <c r="Z49" s="47"/>
      <c r="AA49" s="62">
        <f>AA$72</f>
        <v>2</v>
      </c>
      <c r="AB49" s="20"/>
      <c r="AC49" s="62">
        <f>AC$72</f>
        <v>0</v>
      </c>
      <c r="AD49" s="20"/>
      <c r="AE49" s="62">
        <f>AE$72</f>
        <v>2</v>
      </c>
      <c r="AF49" s="20"/>
      <c r="AG49" s="62">
        <f>AG$72</f>
        <v>0</v>
      </c>
      <c r="AH49" s="20"/>
      <c r="AI49" s="62">
        <f>AI$72</f>
        <v>2</v>
      </c>
      <c r="AJ49" s="262"/>
      <c r="AK49" s="41">
        <f>AK$72</f>
        <v>1</v>
      </c>
      <c r="AL49" s="39"/>
      <c r="AM49" s="41">
        <f>AM$72</f>
        <v>1</v>
      </c>
      <c r="AN49" s="39"/>
      <c r="AO49" s="41">
        <f>AO$72</f>
        <v>0</v>
      </c>
      <c r="AP49" s="39"/>
      <c r="AQ49" s="41">
        <f>AQ$72</f>
        <v>1</v>
      </c>
      <c r="AR49" s="39"/>
      <c r="AS49" s="154">
        <f>AS$72</f>
        <v>1</v>
      </c>
      <c r="AT49" s="139"/>
    </row>
    <row r="50" spans="1:46">
      <c r="A50" s="132"/>
      <c r="B50" s="35"/>
      <c r="C50" s="36"/>
      <c r="D50" s="37"/>
      <c r="G50" s="38"/>
      <c r="H50" s="39"/>
      <c r="I50" s="38"/>
      <c r="J50" s="39"/>
      <c r="K50" s="40"/>
      <c r="L50" s="39"/>
      <c r="M50" s="40"/>
      <c r="N50" s="39"/>
      <c r="O50" s="38"/>
      <c r="P50" s="39"/>
      <c r="Q50" s="38"/>
      <c r="R50" s="39"/>
      <c r="S50" s="38"/>
      <c r="T50" s="39"/>
      <c r="U50" s="38"/>
      <c r="V50" s="39"/>
      <c r="W50" s="38"/>
      <c r="X50" s="39"/>
      <c r="Y50" s="38"/>
      <c r="Z50" s="39"/>
      <c r="AA50" s="38"/>
      <c r="AB50" s="39"/>
      <c r="AC50" s="38"/>
      <c r="AD50" s="39"/>
      <c r="AE50" s="38"/>
      <c r="AF50" s="39"/>
      <c r="AG50" s="38"/>
      <c r="AH50" s="39"/>
      <c r="AI50" s="38"/>
      <c r="AJ50" s="39"/>
      <c r="AK50" s="264"/>
      <c r="AL50" s="39"/>
      <c r="AM50" s="39"/>
      <c r="AN50" s="39"/>
      <c r="AO50" s="39"/>
      <c r="AP50" s="39"/>
      <c r="AQ50" s="39"/>
      <c r="AR50" s="39"/>
      <c r="AS50" s="266"/>
      <c r="AT50" s="139"/>
    </row>
    <row r="51" spans="1:46">
      <c r="A51" s="132"/>
      <c r="B51" s="333" t="s">
        <v>29</v>
      </c>
      <c r="C51" s="97" t="s">
        <v>1</v>
      </c>
      <c r="D51" s="101">
        <f>SUM(G51:AS51)</f>
        <v>11620</v>
      </c>
      <c r="E51" s="3"/>
      <c r="F51" s="235"/>
      <c r="G51" s="95">
        <f>G$23</f>
        <v>480</v>
      </c>
      <c r="H51" s="23"/>
      <c r="I51" s="95">
        <f>I$23</f>
        <v>720</v>
      </c>
      <c r="J51" s="23"/>
      <c r="K51" s="95">
        <f>K$23</f>
        <v>480</v>
      </c>
      <c r="L51" s="23"/>
      <c r="M51" s="95">
        <f>M$23</f>
        <v>600</v>
      </c>
      <c r="N51" s="23"/>
      <c r="O51" s="95">
        <f>O$23</f>
        <v>480</v>
      </c>
      <c r="P51" s="23"/>
      <c r="Q51" s="95">
        <f>Q$23</f>
        <v>600</v>
      </c>
      <c r="R51" s="23"/>
      <c r="S51" s="95">
        <f>S$23</f>
        <v>480</v>
      </c>
      <c r="T51" s="23"/>
      <c r="U51" s="95">
        <f>U$23</f>
        <v>720</v>
      </c>
      <c r="V51" s="23"/>
      <c r="W51" s="95">
        <f>W$23</f>
        <v>720</v>
      </c>
      <c r="X51" s="23"/>
      <c r="Y51" s="28">
        <f>Y$23</f>
        <v>720</v>
      </c>
      <c r="Z51" s="76"/>
      <c r="AA51" s="95">
        <f>AA$23</f>
        <v>720</v>
      </c>
      <c r="AB51" s="23"/>
      <c r="AC51" s="95">
        <f>AC$23</f>
        <v>480</v>
      </c>
      <c r="AD51" s="23"/>
      <c r="AE51" s="95">
        <f>AE$23</f>
        <v>720</v>
      </c>
      <c r="AF51" s="23"/>
      <c r="AG51" s="95">
        <f>AG$23</f>
        <v>480</v>
      </c>
      <c r="AH51" s="23"/>
      <c r="AI51" s="95">
        <f>AI$23</f>
        <v>720</v>
      </c>
      <c r="AJ51" s="257"/>
      <c r="AK51" s="28">
        <f>AK$23</f>
        <v>480</v>
      </c>
      <c r="AL51" s="2"/>
      <c r="AM51" s="28">
        <f>AM$23</f>
        <v>720</v>
      </c>
      <c r="AN51" s="2"/>
      <c r="AO51" s="28">
        <f>AO$23</f>
        <v>220</v>
      </c>
      <c r="AP51" s="2"/>
      <c r="AQ51" s="28">
        <f>AQ$23</f>
        <v>600</v>
      </c>
      <c r="AR51" s="2"/>
      <c r="AS51" s="138">
        <f>AS$23</f>
        <v>480</v>
      </c>
      <c r="AT51" s="125"/>
    </row>
    <row r="52" spans="1:46" ht="13" thickBot="1">
      <c r="A52" s="132"/>
      <c r="B52" s="334"/>
      <c r="C52" s="97" t="s">
        <v>5</v>
      </c>
      <c r="D52" s="101">
        <f>SUM(G52:AK52)</f>
        <v>9521.9444444444434</v>
      </c>
      <c r="E52" s="4"/>
      <c r="F52" s="235"/>
      <c r="G52" s="95">
        <f>$D$24/$D$19*G48</f>
        <v>484.16666666666663</v>
      </c>
      <c r="H52" s="117"/>
      <c r="I52" s="95">
        <f>$D$24/$D$19*I48</f>
        <v>645.55555555555554</v>
      </c>
      <c r="J52" s="118"/>
      <c r="K52" s="95">
        <f>$D$24/$D$19*K48</f>
        <v>484.16666666666663</v>
      </c>
      <c r="L52" s="117"/>
      <c r="M52" s="95">
        <f>$D$24/$D$19*M48</f>
        <v>645.55555555555554</v>
      </c>
      <c r="N52" s="117"/>
      <c r="O52" s="95">
        <f>$D$24/$D$19*O48</f>
        <v>484.16666666666663</v>
      </c>
      <c r="P52" s="117"/>
      <c r="Q52" s="95">
        <f>$D$24/$D$19*Q48</f>
        <v>645.55555555555554</v>
      </c>
      <c r="R52" s="118"/>
      <c r="S52" s="95">
        <f>$D$24/$D$19*S48</f>
        <v>484.16666666666663</v>
      </c>
      <c r="T52" s="21"/>
      <c r="U52" s="28">
        <f>$D$24/$D$19*U48</f>
        <v>645.55555555555554</v>
      </c>
      <c r="V52" s="117"/>
      <c r="W52" s="95">
        <f>$D$24/$D$19*W48</f>
        <v>645.55555555555554</v>
      </c>
      <c r="X52" s="117"/>
      <c r="Y52" s="28">
        <f>$D$24/$D$19*Y48</f>
        <v>645.55555555555554</v>
      </c>
      <c r="Z52" s="218"/>
      <c r="AA52" s="95">
        <f>$D$24/$D$19*AA48</f>
        <v>645.55555555555554</v>
      </c>
      <c r="AB52" s="117"/>
      <c r="AC52" s="95">
        <f>$D$24/$D$19*AC48</f>
        <v>645.55555555555554</v>
      </c>
      <c r="AD52" s="118"/>
      <c r="AE52" s="95">
        <f>$D$24/$D$19*AE48</f>
        <v>645.55555555555554</v>
      </c>
      <c r="AF52" s="21"/>
      <c r="AG52" s="28">
        <f>$D$24/$D$19*AG48</f>
        <v>645.55555555555554</v>
      </c>
      <c r="AH52" s="117"/>
      <c r="AI52" s="95">
        <f>$D$24/$D$19*AI48</f>
        <v>645.55555555555554</v>
      </c>
      <c r="AJ52" s="259"/>
      <c r="AK52" s="28">
        <f>$D$24/$D$19*AK48</f>
        <v>484.16666666666663</v>
      </c>
      <c r="AL52" s="21"/>
      <c r="AM52" s="28">
        <f>$D$24/$D$19*AM48</f>
        <v>645.55555555555554</v>
      </c>
      <c r="AN52" s="21"/>
      <c r="AO52" s="28">
        <f>$D$24/$D$19*AO48</f>
        <v>322.77777777777777</v>
      </c>
      <c r="AP52" s="21"/>
      <c r="AQ52" s="28">
        <f>$D$24/$D$19*AQ48</f>
        <v>645.55555555555554</v>
      </c>
      <c r="AR52" s="21"/>
      <c r="AS52" s="138">
        <f>$D$24/$D$19*AS48</f>
        <v>484.16666666666663</v>
      </c>
      <c r="AT52" s="125"/>
    </row>
    <row r="53" spans="1:46" ht="15.75" customHeight="1">
      <c r="A53" s="132"/>
      <c r="B53" s="334"/>
      <c r="C53" s="342" t="s">
        <v>9</v>
      </c>
      <c r="D53" s="113">
        <f t="array" ref="D53">MAX(ABS(J53:AR53))</f>
        <v>264.44444444444468</v>
      </c>
      <c r="E53" s="230" t="s">
        <v>78</v>
      </c>
      <c r="H53" s="205">
        <f>IF(G47&lt;&gt;1, G52-G51+D53, G52-G51)</f>
        <v>4.1666666666666288</v>
      </c>
      <c r="I53" s="206"/>
      <c r="J53" s="205">
        <f>IF(I47&lt;&gt;1, I52-I51+H53, I52-I51)</f>
        <v>-70.277777777777828</v>
      </c>
      <c r="K53" s="206"/>
      <c r="L53" s="205">
        <f>IF(K47&lt;&gt;1, K52-K51+J53, K52-K51)</f>
        <v>-66.1111111111112</v>
      </c>
      <c r="M53" s="206"/>
      <c r="N53" s="205">
        <f>IF(M47&lt;&gt;1, M52-M51+L53, M52-M51)</f>
        <v>-20.555555555555657</v>
      </c>
      <c r="O53" s="206"/>
      <c r="P53" s="205">
        <f>IF(O47&lt;&gt;1, O52-O51+N53, O52-O51)</f>
        <v>-16.388888888889028</v>
      </c>
      <c r="Q53" s="206"/>
      <c r="R53" s="205">
        <f>IF(Q47&lt;&gt;1, Q52-Q51+P53, Q52-Q51)</f>
        <v>29.166666666666515</v>
      </c>
      <c r="S53" s="206"/>
      <c r="T53" s="205">
        <f>IF(S47&lt;&gt;1, S52-S51+R53, S52-S51)</f>
        <v>33.333333333333144</v>
      </c>
      <c r="U53" s="206"/>
      <c r="V53" s="205">
        <f>IF(U47&lt;&gt;1, U52-U51+T53, U52-U51)</f>
        <v>-41.111111111111313</v>
      </c>
      <c r="W53" s="206"/>
      <c r="X53" s="205">
        <f>IF(W47&lt;&gt;1, W52-W51+V53, W52-W51)</f>
        <v>-115.55555555555577</v>
      </c>
      <c r="Y53" s="206"/>
      <c r="Z53" s="219">
        <f>IF(Y47&lt;&gt;1, Y52-Y51+X53, Y52-Y51)</f>
        <v>-190.00000000000023</v>
      </c>
      <c r="AA53" s="206"/>
      <c r="AB53" s="205">
        <f>IF(AA47&lt;&gt;1, AA52-AA51+Z53, AA52-AA51)</f>
        <v>-264.44444444444468</v>
      </c>
      <c r="AC53" s="206"/>
      <c r="AD53" s="205">
        <f>IF(AC47&lt;&gt;1, AC52-AC51+AB53, AC52-AC51)</f>
        <v>-98.888888888889142</v>
      </c>
      <c r="AE53" s="206"/>
      <c r="AF53" s="205">
        <f>IF(AE47&lt;&gt;1, AE52-AE51+AD53, AE52-AE51)</f>
        <v>-173.3333333333336</v>
      </c>
      <c r="AG53" s="206"/>
      <c r="AH53" s="205">
        <f>IF(AG47&lt;&gt;1, AG52-AG51+AF53, AG52-AG51)</f>
        <v>-7.7777777777780557</v>
      </c>
      <c r="AI53" s="206"/>
      <c r="AJ53" s="205">
        <f>IF(AI47&lt;&gt;1, AI52-AI51+AH53, AI52-AI51)</f>
        <v>-82.222222222222513</v>
      </c>
      <c r="AK53" s="263"/>
      <c r="AL53" s="205">
        <f>IF(AK47&lt;&gt;1, AK52-AK51+AJ53, AK52-AK51)</f>
        <v>-78.055555555555884</v>
      </c>
      <c r="AM53" s="256"/>
      <c r="AN53" s="205">
        <f>IF(AM47&lt;&gt;1, AM52-AM51+AL53, AM52-AM51)</f>
        <v>-152.50000000000034</v>
      </c>
      <c r="AO53" s="256"/>
      <c r="AP53" s="205">
        <f>IF(AO47&lt;&gt;1, AO52-AO51+AN53, AO52-AO51)</f>
        <v>-49.72222222222257</v>
      </c>
      <c r="AQ53" s="256"/>
      <c r="AR53" s="205">
        <f>IF(AQ47&lt;&gt;1, AQ52-AQ51+AP53, AQ52-AQ51)</f>
        <v>-4.1666666666670267</v>
      </c>
      <c r="AS53" s="267"/>
      <c r="AT53" s="129"/>
    </row>
    <row r="54" spans="1:46" ht="18" thickBot="1">
      <c r="A54" s="132"/>
      <c r="B54" s="335"/>
      <c r="C54" s="351"/>
      <c r="D54" s="231">
        <f t="array" ref="D54">SUM(ABS(H53:AR53))/(Frames_Present-1)</f>
        <v>78.830409356725312</v>
      </c>
      <c r="E54" s="232" t="s">
        <v>79</v>
      </c>
      <c r="H54" s="43" t="str">
        <f>IF(I$21="","",IF(H53&gt;0,"ð","ï"))</f>
        <v>ð</v>
      </c>
      <c r="I54" s="108"/>
      <c r="J54" s="43" t="str">
        <f>IF(K$21="","",IF(J53&gt;0,"ð","ï"))</f>
        <v>ï</v>
      </c>
      <c r="K54" s="108"/>
      <c r="L54" s="43" t="str">
        <f>IF(M$21="","",IF(L53&gt;0,"ð","ï"))</f>
        <v>ï</v>
      </c>
      <c r="M54" s="108"/>
      <c r="N54" s="43" t="str">
        <f>IF(O$21="","",IF(N53&gt;0,"ð","ï"))</f>
        <v>ï</v>
      </c>
      <c r="O54" s="108"/>
      <c r="P54" s="43" t="str">
        <f>IF(Q$21="","",IF(P53&gt;0,"ð","ï"))</f>
        <v>ï</v>
      </c>
      <c r="Q54" s="108"/>
      <c r="R54" s="43" t="str">
        <f>IF(S$21="","",IF(R53&gt;0,"ð","ï"))</f>
        <v>ð</v>
      </c>
      <c r="S54" s="108"/>
      <c r="T54" s="43" t="str">
        <f>IF(U$21="","",IF(T53&gt;0,"ð","ï"))</f>
        <v>ð</v>
      </c>
      <c r="U54" s="108"/>
      <c r="V54" s="43" t="str">
        <f>IF(W$21="","",IF(V53&gt;0,"ð","ï"))</f>
        <v>ï</v>
      </c>
      <c r="W54" s="108"/>
      <c r="X54" s="43" t="str">
        <f>IF(Y$21="","",IF(X53&gt;0,"ð","ï"))</f>
        <v>ï</v>
      </c>
      <c r="Y54" s="108"/>
      <c r="Z54" s="220" t="str">
        <f>IF(AA$21="","",IF(Z53&gt;0,"ð","ï"))</f>
        <v>ï</v>
      </c>
      <c r="AA54" s="108"/>
      <c r="AB54" s="43" t="str">
        <f>IF(AC$21="","",IF(AB53&gt;0,"ð","ï"))</f>
        <v>ï</v>
      </c>
      <c r="AC54" s="108"/>
      <c r="AD54" s="43" t="str">
        <f>IF(AE$21="","",IF(AD53&gt;0,"ð","ï"))</f>
        <v>ï</v>
      </c>
      <c r="AE54" s="108"/>
      <c r="AF54" s="43" t="str">
        <f>IF(AG$21="","",IF(AF53&gt;0,"ð","ï"))</f>
        <v>ï</v>
      </c>
      <c r="AG54" s="108"/>
      <c r="AH54" s="43" t="str">
        <f>IF(AI$21="","",IF(AH53&gt;0,"ð","ï"))</f>
        <v>ï</v>
      </c>
      <c r="AI54" s="108"/>
      <c r="AJ54" s="43" t="str">
        <f>IF(AK$21="","",IF(AJ53&gt;0,"ð","ï"))</f>
        <v>ï</v>
      </c>
      <c r="AK54" s="215"/>
      <c r="AL54" s="43" t="str">
        <f>IF(AM$21="","",IF(AL53&gt;0,"ð","ï"))</f>
        <v>ï</v>
      </c>
      <c r="AM54" s="14"/>
      <c r="AN54" s="43" t="str">
        <f>IF(AO$21="","",IF(AN53&gt;0,"ð","ï"))</f>
        <v>ï</v>
      </c>
      <c r="AO54" s="14"/>
      <c r="AP54" s="43" t="str">
        <f>IF(AQ$21="","",IF(AP53&gt;0,"ð","ï"))</f>
        <v>ï</v>
      </c>
      <c r="AQ54" s="14"/>
      <c r="AR54" s="43" t="str">
        <f>IF(AS$21="","",IF(AR53&gt;0,"ð","ï"))</f>
        <v>ï</v>
      </c>
      <c r="AS54" s="247"/>
      <c r="AT54" s="129"/>
    </row>
    <row r="55" spans="1:46" ht="17.5">
      <c r="A55" s="132"/>
      <c r="B55" s="8"/>
      <c r="C55" s="63"/>
      <c r="D55" s="54"/>
      <c r="G55" s="55"/>
      <c r="H55" s="49"/>
      <c r="I55" s="2"/>
      <c r="J55" s="49"/>
      <c r="K55" s="2"/>
      <c r="L55" s="49"/>
      <c r="M55" s="2"/>
      <c r="N55" s="49"/>
      <c r="O55" s="2"/>
      <c r="P55" s="49"/>
      <c r="Q55" s="2"/>
      <c r="R55" s="49"/>
      <c r="S55" s="2"/>
      <c r="T55" s="49"/>
      <c r="U55" s="2"/>
      <c r="V55" s="49"/>
      <c r="W55" s="2"/>
      <c r="X55" s="49"/>
      <c r="Y55" s="2"/>
      <c r="Z55" s="49"/>
      <c r="AA55" s="2"/>
      <c r="AB55" s="49"/>
      <c r="AC55" s="2"/>
      <c r="AD55" s="49"/>
      <c r="AE55" s="2"/>
      <c r="AF55" s="49"/>
      <c r="AG55" s="2"/>
      <c r="AH55" s="49"/>
      <c r="AI55" s="2"/>
      <c r="AJ55" s="49"/>
      <c r="AK55" s="2"/>
      <c r="AL55" s="49"/>
      <c r="AM55" s="2"/>
      <c r="AN55" s="49"/>
      <c r="AO55" s="2"/>
      <c r="AP55" s="49"/>
      <c r="AQ55" s="2"/>
      <c r="AR55" s="49"/>
      <c r="AS55" s="114"/>
      <c r="AT55" s="129"/>
    </row>
    <row r="56" spans="1:46">
      <c r="A56" s="132"/>
      <c r="B56" s="333" t="s">
        <v>30</v>
      </c>
      <c r="C56" s="97" t="s">
        <v>1</v>
      </c>
      <c r="D56" s="99">
        <f>SUM(G56:AS56)</f>
        <v>14607.999999999996</v>
      </c>
      <c r="E56" s="3"/>
      <c r="F56" s="235"/>
      <c r="G56" s="95">
        <f>G$28</f>
        <v>603.42857142857144</v>
      </c>
      <c r="H56" s="23"/>
      <c r="I56" s="95">
        <f>I$28</f>
        <v>905.14285714285711</v>
      </c>
      <c r="J56" s="23"/>
      <c r="K56" s="95">
        <f>K$28</f>
        <v>603.42857142857144</v>
      </c>
      <c r="L56" s="23"/>
      <c r="M56" s="95">
        <f>M$28</f>
        <v>754.28571428571433</v>
      </c>
      <c r="N56" s="23"/>
      <c r="O56" s="95">
        <f>O$28</f>
        <v>603.42857142857144</v>
      </c>
      <c r="P56" s="23"/>
      <c r="Q56" s="95">
        <f>Q$28</f>
        <v>754.28571428571433</v>
      </c>
      <c r="R56" s="23"/>
      <c r="S56" s="95">
        <f>S$28</f>
        <v>603.42857142857144</v>
      </c>
      <c r="T56" s="23"/>
      <c r="U56" s="95">
        <f>U$28</f>
        <v>905.14285714285711</v>
      </c>
      <c r="V56" s="23"/>
      <c r="W56" s="95">
        <f>W$28</f>
        <v>905.14285714285711</v>
      </c>
      <c r="X56" s="23"/>
      <c r="Y56" s="28">
        <f>Y$28</f>
        <v>905.14285714285711</v>
      </c>
      <c r="Z56" s="76"/>
      <c r="AA56" s="95">
        <f>AA$28</f>
        <v>905.14285714285711</v>
      </c>
      <c r="AB56" s="23"/>
      <c r="AC56" s="95">
        <f>AC$28</f>
        <v>603.42857142857144</v>
      </c>
      <c r="AD56" s="23"/>
      <c r="AE56" s="95">
        <f>AE$28</f>
        <v>905.14285714285711</v>
      </c>
      <c r="AF56" s="23"/>
      <c r="AG56" s="95">
        <f>AG$28</f>
        <v>603.42857142857144</v>
      </c>
      <c r="AH56" s="23"/>
      <c r="AI56" s="95">
        <f>AI$28</f>
        <v>905.14285714285711</v>
      </c>
      <c r="AJ56" s="257"/>
      <c r="AK56" s="28">
        <f>AK$28</f>
        <v>603.42857142857144</v>
      </c>
      <c r="AL56" s="2"/>
      <c r="AM56" s="28">
        <f>AM$28</f>
        <v>905.14285714285711</v>
      </c>
      <c r="AN56" s="2"/>
      <c r="AO56" s="28">
        <f>AO$28</f>
        <v>276.57142857142856</v>
      </c>
      <c r="AP56" s="2"/>
      <c r="AQ56" s="28">
        <f>AQ$28</f>
        <v>754.28571428571433</v>
      </c>
      <c r="AR56" s="2"/>
      <c r="AS56" s="138">
        <f>AS$28</f>
        <v>603.42857142857144</v>
      </c>
      <c r="AT56" s="125"/>
    </row>
    <row r="57" spans="1:46" ht="13" thickBot="1">
      <c r="A57" s="132"/>
      <c r="B57" s="334"/>
      <c r="C57" s="98" t="s">
        <v>10</v>
      </c>
      <c r="D57" s="99">
        <f>SUM(G57:AS57)</f>
        <v>14607.999999999995</v>
      </c>
      <c r="E57" s="4"/>
      <c r="F57" s="235"/>
      <c r="G57" s="95">
        <f>IF(G$72&gt;0,$D$75*G$72/$D$72,0)</f>
        <v>730.4</v>
      </c>
      <c r="H57" s="22"/>
      <c r="I57" s="95">
        <f>IF(I$72&gt;0,$D$75*I$72/$D$72,0)</f>
        <v>730.4</v>
      </c>
      <c r="J57" s="22"/>
      <c r="K57" s="95">
        <f>IF(K$72&gt;0,$D$75*K$72/$D$72,0)</f>
        <v>730.4</v>
      </c>
      <c r="L57" s="22"/>
      <c r="M57" s="95">
        <f>IF(M$72&gt;0,$D$75*M$72/$D$72,0)</f>
        <v>730.4</v>
      </c>
      <c r="N57" s="22"/>
      <c r="O57" s="95">
        <f>IF(O$72&gt;0,$D$75*O$72/$D$72,0)</f>
        <v>730.4</v>
      </c>
      <c r="P57" s="22"/>
      <c r="Q57" s="95">
        <f>IF(Q$72&gt;0,$D$75*Q$72/$D$72,0)</f>
        <v>730.4</v>
      </c>
      <c r="R57" s="22"/>
      <c r="S57" s="95">
        <f>IF(S$72&gt;0,$D$75*S$72/$D$72,0)</f>
        <v>730.4</v>
      </c>
      <c r="T57" s="22"/>
      <c r="U57" s="95">
        <f>IF(U$72&gt;0,$D$75*U$72/$D$72,0)</f>
        <v>730.4</v>
      </c>
      <c r="V57" s="22"/>
      <c r="W57" s="95">
        <f>IF(W$72&gt;0,$D$75*W$72/$D$72,0)</f>
        <v>730.4</v>
      </c>
      <c r="X57" s="22"/>
      <c r="Y57" s="28">
        <f>IF(Y$72&gt;0,$D$75*Y$72/$D$72,0)</f>
        <v>730.4</v>
      </c>
      <c r="Z57" s="221"/>
      <c r="AA57" s="95">
        <f>IF(AA$72&gt;0,$D$75*AA$72/$D$72,0)</f>
        <v>1460.8</v>
      </c>
      <c r="AB57" s="22"/>
      <c r="AC57" s="95">
        <f>IF(AC$72&gt;0,$D$75*AC$72/$D$72,0)</f>
        <v>0</v>
      </c>
      <c r="AD57" s="22"/>
      <c r="AE57" s="95">
        <f>IF(AE$72&gt;0,$D$75*AE$72/$D$72,0)</f>
        <v>1460.8</v>
      </c>
      <c r="AF57" s="22"/>
      <c r="AG57" s="95">
        <f>IF(AG$72&gt;0,$D$75*AG$72/$D$72,0)</f>
        <v>0</v>
      </c>
      <c r="AH57" s="22"/>
      <c r="AI57" s="95">
        <f>IF(AI$72&gt;0,$D$75*AI$72/$D$72,0)</f>
        <v>1460.8</v>
      </c>
      <c r="AJ57" s="258"/>
      <c r="AK57" s="28">
        <f>IF(AK$72&gt;0,$D$75*AK$72/$D$72,0)</f>
        <v>730.4</v>
      </c>
      <c r="AL57" s="2"/>
      <c r="AM57" s="28">
        <f>IF(AM$72&gt;0,$D$75*AM$72/$D$72,0)</f>
        <v>730.4</v>
      </c>
      <c r="AN57" s="2"/>
      <c r="AO57" s="28">
        <f>IF(AO$72&gt;0,$D$75*AO$72/$D$72,0)</f>
        <v>0</v>
      </c>
      <c r="AP57" s="2"/>
      <c r="AQ57" s="28">
        <f>IF(AQ$72&gt;0,$D$75*AQ$72/$D$72,0)</f>
        <v>730.4</v>
      </c>
      <c r="AR57" s="2"/>
      <c r="AS57" s="138">
        <f>IF(AS$72&gt;0,$D$75*AS$72/$D$72,0)</f>
        <v>730.4</v>
      </c>
      <c r="AT57" s="125"/>
    </row>
    <row r="58" spans="1:46" ht="13">
      <c r="A58" s="132"/>
      <c r="B58" s="334"/>
      <c r="C58" s="336" t="s">
        <v>9</v>
      </c>
      <c r="D58" s="113">
        <f t="array" ref="D58">MAX(ABS(J58:AS58))</f>
        <v>682.62857142857138</v>
      </c>
      <c r="E58" s="230" t="s">
        <v>78</v>
      </c>
      <c r="H58" s="205">
        <f>J58+(I$23*$D$5/$D$6)-I57</f>
        <v>-221.25714285714253</v>
      </c>
      <c r="I58" s="206"/>
      <c r="J58" s="205">
        <f>L58+(K$23*$D$5/$D$6)-K57</f>
        <v>-395.99999999999966</v>
      </c>
      <c r="K58" s="206"/>
      <c r="L58" s="205">
        <f>N58+(M$23*$D$5/$D$6)-M57</f>
        <v>-269.02857142857113</v>
      </c>
      <c r="M58" s="206"/>
      <c r="N58" s="205">
        <f>P58+(O$23*$D$5/$D$6)-O57</f>
        <v>-292.91428571428548</v>
      </c>
      <c r="O58" s="206"/>
      <c r="P58" s="205">
        <f>R58+(Q$23*$D$5/$D$6)-Q57</f>
        <v>-165.94285714285695</v>
      </c>
      <c r="Q58" s="206"/>
      <c r="R58" s="205">
        <f>T58+(S$23*$D$5/$D$6)-S57</f>
        <v>-189.82857142857131</v>
      </c>
      <c r="S58" s="206"/>
      <c r="T58" s="205">
        <f>V58+(U$23*$D$5/$D$6)-U57</f>
        <v>-62.857142857142776</v>
      </c>
      <c r="U58" s="206"/>
      <c r="V58" s="205">
        <f>X58+(W$23*$D$5/$D$6)-W57</f>
        <v>-237.59999999999991</v>
      </c>
      <c r="W58" s="206"/>
      <c r="X58" s="205">
        <f>Z58+(Y$23*$D$5/$D$6)-Y57</f>
        <v>-412.34285714285704</v>
      </c>
      <c r="Y58" s="214"/>
      <c r="Z58" s="205">
        <f>AB58+(AA$23*$D$5/$D$6)-AA57</f>
        <v>-587.08571428571418</v>
      </c>
      <c r="AA58" s="206"/>
      <c r="AB58" s="205">
        <f>AD58+(AC$23*$D$5/$D$6)-AC57</f>
        <v>-31.428571428571331</v>
      </c>
      <c r="AC58" s="206"/>
      <c r="AD58" s="205">
        <f>AF58+(AE$23*$D$5/$D$6)-AE57</f>
        <v>-634.85714285714278</v>
      </c>
      <c r="AE58" s="206"/>
      <c r="AF58" s="205">
        <f>AH58+(AG$23*$D$5/$D$6)-AG57</f>
        <v>-79.199999999999932</v>
      </c>
      <c r="AG58" s="206"/>
      <c r="AH58" s="205">
        <f>AJ58+(AI$23*$D$5/$D$6)-AI57</f>
        <v>-682.62857142857138</v>
      </c>
      <c r="AI58" s="206"/>
      <c r="AJ58" s="205">
        <f>AT58+(AK$23*$D$5/$D$6)-AK57</f>
        <v>-126.97142857142853</v>
      </c>
      <c r="AK58" s="263"/>
      <c r="AL58" s="205">
        <f>AV58+(AM$23*$D$5/$D$6)-AM57</f>
        <v>174.74285714285713</v>
      </c>
      <c r="AM58" s="256"/>
      <c r="AN58" s="205">
        <f>AX58+(AO$23*$D$5/$D$6)-AO57</f>
        <v>276.57142857142856</v>
      </c>
      <c r="AO58" s="256"/>
      <c r="AP58" s="205">
        <f>AZ58+(AQ$23*$D$5/$D$6)-AQ57</f>
        <v>23.885714285714357</v>
      </c>
      <c r="AQ58" s="256"/>
      <c r="AR58" s="205">
        <f>BB58+(AS$23*$D$5/$D$6)-AS57</f>
        <v>-126.97142857142853</v>
      </c>
      <c r="AS58" s="267"/>
      <c r="AT58" s="129"/>
    </row>
    <row r="59" spans="1:46" ht="18" thickBot="1">
      <c r="A59" s="132"/>
      <c r="B59" s="335"/>
      <c r="C59" s="350"/>
      <c r="D59" s="231">
        <f t="array" ref="D59">SUM(ABS(H58:AR58))/(Frames_Present-1)</f>
        <v>262.74285714285708</v>
      </c>
      <c r="E59" s="232" t="s">
        <v>79</v>
      </c>
      <c r="H59" s="43" t="str">
        <f>IF(I$21="","",IF(H58&gt;0,"ð","ï"))</f>
        <v>ï</v>
      </c>
      <c r="I59" s="108"/>
      <c r="J59" s="43" t="str">
        <f>IF(K$21="","",IF(J58&gt;0,"ð","ï"))</f>
        <v>ï</v>
      </c>
      <c r="K59" s="108"/>
      <c r="L59" s="43" t="str">
        <f>IF(M$21="","",IF(L58&gt;0,"ð","ï"))</f>
        <v>ï</v>
      </c>
      <c r="M59" s="108"/>
      <c r="N59" s="43" t="str">
        <f>IF(O$21="","",IF(N58&gt;0,"ð","ï"))</f>
        <v>ï</v>
      </c>
      <c r="O59" s="108"/>
      <c r="P59" s="43" t="str">
        <f>IF(Q$21="","",IF(P58&gt;0,"ð","ï"))</f>
        <v>ï</v>
      </c>
      <c r="Q59" s="108"/>
      <c r="R59" s="43" t="str">
        <f>IF(S$21="","",IF(R58&gt;0,"ð","ï"))</f>
        <v>ï</v>
      </c>
      <c r="S59" s="108"/>
      <c r="T59" s="43" t="str">
        <f>IF(U$21="","",IF(T58&gt;0,"ð","ï"))</f>
        <v>ï</v>
      </c>
      <c r="U59" s="108"/>
      <c r="V59" s="43" t="str">
        <f>IF(W$21="","",IF(V58&gt;0,"ð","ï"))</f>
        <v>ï</v>
      </c>
      <c r="W59" s="108"/>
      <c r="X59" s="43" t="str">
        <f>IF(Y$21="","",IF(X58&gt;0,"ð","ï"))</f>
        <v>ï</v>
      </c>
      <c r="Y59" s="215"/>
      <c r="Z59" s="43" t="str">
        <f>IF(AA$21="","",IF(Z58&gt;0,"ð","ï"))</f>
        <v>ï</v>
      </c>
      <c r="AA59" s="108"/>
      <c r="AB59" s="43" t="str">
        <f>IF(AC$21="","",IF(AB58&gt;0,"ð","ï"))</f>
        <v>ï</v>
      </c>
      <c r="AC59" s="108"/>
      <c r="AD59" s="43" t="str">
        <f>IF(AE$21="","",IF(AD58&gt;0,"ð","ï"))</f>
        <v>ï</v>
      </c>
      <c r="AE59" s="108"/>
      <c r="AF59" s="43" t="str">
        <f>IF(AG$21="","",IF(AF58&gt;0,"ð","ï"))</f>
        <v>ï</v>
      </c>
      <c r="AG59" s="108"/>
      <c r="AH59" s="43" t="str">
        <f>IF(AI$21="","",IF(AH58&gt;0,"ð","ï"))</f>
        <v>ï</v>
      </c>
      <c r="AI59" s="108"/>
      <c r="AJ59" s="43" t="str">
        <f>IF(AK$21="","",IF(AJ58&gt;0,"ð","ï"))</f>
        <v>ï</v>
      </c>
      <c r="AK59" s="215"/>
      <c r="AL59" s="43" t="str">
        <f>IF(AM$21="","",IF(AL58&gt;0,"ð","ï"))</f>
        <v>ð</v>
      </c>
      <c r="AM59" s="14"/>
      <c r="AN59" s="43" t="str">
        <f>IF(AO$21="","",IF(AN58&gt;0,"ð","ï"))</f>
        <v>ð</v>
      </c>
      <c r="AO59" s="14"/>
      <c r="AP59" s="43" t="str">
        <f>IF(AQ$21="","",IF(AP58&gt;0,"ð","ï"))</f>
        <v>ð</v>
      </c>
      <c r="AQ59" s="14"/>
      <c r="AR59" s="43" t="str">
        <f>IF(AS$21="","",IF(AR58&gt;0,"ð","ï"))</f>
        <v>ï</v>
      </c>
      <c r="AS59" s="247"/>
      <c r="AT59" s="129"/>
    </row>
    <row r="60" spans="1:46" ht="17.5">
      <c r="A60" s="132"/>
      <c r="B60" s="8"/>
      <c r="C60" s="63"/>
      <c r="D60" s="233"/>
      <c r="E60" s="158"/>
      <c r="G60" s="55"/>
      <c r="H60" s="49"/>
      <c r="I60" s="2"/>
      <c r="J60" s="49"/>
      <c r="K60" s="2"/>
      <c r="L60" s="49"/>
      <c r="M60" s="2"/>
      <c r="N60" s="49"/>
      <c r="O60" s="2"/>
      <c r="P60" s="49"/>
      <c r="Q60" s="2"/>
      <c r="R60" s="49"/>
      <c r="S60" s="2"/>
      <c r="T60" s="49"/>
      <c r="U60" s="2"/>
      <c r="V60" s="49"/>
      <c r="W60" s="2"/>
      <c r="X60" s="49"/>
      <c r="Y60" s="2"/>
      <c r="Z60" s="49"/>
      <c r="AA60" s="2"/>
      <c r="AB60" s="49"/>
      <c r="AC60" s="2"/>
      <c r="AD60" s="49"/>
      <c r="AE60" s="2"/>
      <c r="AF60" s="49"/>
      <c r="AG60" s="2"/>
      <c r="AH60" s="49"/>
      <c r="AI60" s="2"/>
      <c r="AJ60" s="49"/>
      <c r="AK60" s="2"/>
      <c r="AL60" s="49"/>
      <c r="AM60" s="2"/>
      <c r="AN60" s="49"/>
      <c r="AO60" s="2"/>
      <c r="AP60" s="49"/>
      <c r="AQ60" s="2"/>
      <c r="AR60" s="49"/>
      <c r="AS60" s="114"/>
      <c r="AT60" s="129"/>
    </row>
    <row r="61" spans="1:46">
      <c r="A61" s="132"/>
      <c r="B61" s="333" t="s">
        <v>35</v>
      </c>
      <c r="C61" s="98" t="s">
        <v>1</v>
      </c>
      <c r="D61" s="101">
        <f>Load_SysStartRecharge</f>
        <v>12782</v>
      </c>
      <c r="F61" s="235"/>
      <c r="G61" s="95">
        <f>G$33</f>
        <v>528</v>
      </c>
      <c r="H61" s="23"/>
      <c r="I61" s="95">
        <f>I$33</f>
        <v>792</v>
      </c>
      <c r="J61" s="23"/>
      <c r="K61" s="95">
        <f>K$33</f>
        <v>528</v>
      </c>
      <c r="L61" s="23"/>
      <c r="M61" s="95">
        <f>M$33</f>
        <v>660</v>
      </c>
      <c r="N61" s="23"/>
      <c r="O61" s="95">
        <f>O$33</f>
        <v>528</v>
      </c>
      <c r="P61" s="23"/>
      <c r="Q61" s="95">
        <f>Q$33</f>
        <v>660</v>
      </c>
      <c r="R61" s="23"/>
      <c r="S61" s="95">
        <f>S$33</f>
        <v>528</v>
      </c>
      <c r="T61" s="23"/>
      <c r="U61" s="95">
        <f>U$33</f>
        <v>792</v>
      </c>
      <c r="V61" s="23"/>
      <c r="W61" s="95">
        <f>W$33</f>
        <v>792</v>
      </c>
      <c r="X61" s="23"/>
      <c r="Y61" s="28">
        <f>Y$33</f>
        <v>792</v>
      </c>
      <c r="Z61" s="76"/>
      <c r="AA61" s="95">
        <f>AA$33</f>
        <v>792</v>
      </c>
      <c r="AB61" s="23"/>
      <c r="AC61" s="95">
        <f>AC$33</f>
        <v>528</v>
      </c>
      <c r="AD61" s="23"/>
      <c r="AE61" s="95">
        <f>AE$33</f>
        <v>792</v>
      </c>
      <c r="AF61" s="23"/>
      <c r="AG61" s="95">
        <f>AG$33</f>
        <v>528</v>
      </c>
      <c r="AH61" s="23"/>
      <c r="AI61" s="95">
        <f>AI$33</f>
        <v>792</v>
      </c>
      <c r="AJ61" s="257"/>
      <c r="AK61" s="28">
        <f>AK$33</f>
        <v>528</v>
      </c>
      <c r="AL61" s="2"/>
      <c r="AM61" s="28">
        <f>AM$33</f>
        <v>792</v>
      </c>
      <c r="AN61" s="2"/>
      <c r="AO61" s="28">
        <f>AO$33</f>
        <v>242</v>
      </c>
      <c r="AP61" s="2"/>
      <c r="AQ61" s="28">
        <f>AQ$33</f>
        <v>660</v>
      </c>
      <c r="AR61" s="2"/>
      <c r="AS61" s="138">
        <f>AS$33</f>
        <v>528</v>
      </c>
      <c r="AT61" s="125"/>
    </row>
    <row r="62" spans="1:46" ht="17.5">
      <c r="A62" s="132"/>
      <c r="B62" s="334"/>
      <c r="C62" s="98" t="s">
        <v>2</v>
      </c>
      <c r="D62" s="101">
        <f>SUM(G62:AS62)</f>
        <v>15840</v>
      </c>
      <c r="E62" s="3"/>
      <c r="F62" s="235"/>
      <c r="G62" s="95">
        <f>G$92*$D$8</f>
        <v>660</v>
      </c>
      <c r="H62" s="49"/>
      <c r="I62" s="28">
        <f>I$92*$D$8</f>
        <v>880</v>
      </c>
      <c r="J62" s="49"/>
      <c r="K62" s="28">
        <f>K$92*$D$8</f>
        <v>660</v>
      </c>
      <c r="L62" s="49"/>
      <c r="M62" s="28">
        <f>M$92*$D$8</f>
        <v>880</v>
      </c>
      <c r="N62" s="49"/>
      <c r="O62" s="28">
        <f>O$92*$D$8</f>
        <v>660</v>
      </c>
      <c r="P62" s="49"/>
      <c r="Q62" s="28">
        <f>Q$92*$D$8</f>
        <v>880</v>
      </c>
      <c r="R62" s="49"/>
      <c r="S62" s="28">
        <f>S$92*$D$8</f>
        <v>660</v>
      </c>
      <c r="T62" s="49"/>
      <c r="U62" s="28">
        <f>U$92*$D$8</f>
        <v>880</v>
      </c>
      <c r="V62" s="49"/>
      <c r="W62" s="28">
        <f>W$92*$D$8</f>
        <v>880</v>
      </c>
      <c r="X62" s="49"/>
      <c r="Y62" s="28">
        <f>Y$92*$D$8</f>
        <v>880</v>
      </c>
      <c r="Z62" s="49"/>
      <c r="AA62" s="28">
        <f>AA$92*$D$8</f>
        <v>880</v>
      </c>
      <c r="AB62" s="49"/>
      <c r="AC62" s="28">
        <f>AC$92*$D$8</f>
        <v>880</v>
      </c>
      <c r="AD62" s="49"/>
      <c r="AE62" s="28">
        <f>AE$92*$D$8</f>
        <v>880</v>
      </c>
      <c r="AF62" s="49"/>
      <c r="AG62" s="28">
        <f>AG$92*$D$8</f>
        <v>880</v>
      </c>
      <c r="AH62" s="49"/>
      <c r="AI62" s="28">
        <f>AI$92*$D$8</f>
        <v>880</v>
      </c>
      <c r="AJ62" s="49"/>
      <c r="AK62" s="28">
        <f>AK$92*$D$8</f>
        <v>660</v>
      </c>
      <c r="AL62" s="49"/>
      <c r="AM62" s="28">
        <f>AM$92*$D$8</f>
        <v>880</v>
      </c>
      <c r="AN62" s="49"/>
      <c r="AO62" s="28">
        <f>AO$92*$D$8</f>
        <v>440</v>
      </c>
      <c r="AP62" s="49"/>
      <c r="AQ62" s="28">
        <f>AQ$92*$D$8</f>
        <v>880</v>
      </c>
      <c r="AR62" s="49"/>
      <c r="AS62" s="138">
        <f>AS$92*$D$8</f>
        <v>660</v>
      </c>
      <c r="AT62" s="125"/>
    </row>
    <row r="63" spans="1:46" ht="18" thickBot="1">
      <c r="A63" s="132"/>
      <c r="B63" s="334"/>
      <c r="C63" s="98" t="s">
        <v>10</v>
      </c>
      <c r="D63" s="101">
        <f>SUM(G63:AS63)</f>
        <v>3058.0000000000009</v>
      </c>
      <c r="E63" s="4"/>
      <c r="F63" s="235"/>
      <c r="G63" s="95">
        <f>($D$19*$D$8-$D$33)*G$49/$D$20</f>
        <v>152.9</v>
      </c>
      <c r="H63" s="49"/>
      <c r="I63" s="28">
        <f>($D$19*$D$8-$D$33)*I$49/$D$20</f>
        <v>152.9</v>
      </c>
      <c r="J63" s="49"/>
      <c r="K63" s="28">
        <f>($D$19*$D$8-$D$33)*K$49/$D$20</f>
        <v>152.9</v>
      </c>
      <c r="L63" s="49"/>
      <c r="M63" s="28">
        <f>($D$19*$D$8-$D$33)*M$49/$D$20</f>
        <v>152.9</v>
      </c>
      <c r="N63" s="49"/>
      <c r="O63" s="28">
        <f>($D$19*$D$8-$D$33)*O$49/$D$20</f>
        <v>152.9</v>
      </c>
      <c r="P63" s="49"/>
      <c r="Q63" s="28">
        <f>($D$19*$D$8-$D$33)*Q$49/$D$20</f>
        <v>152.9</v>
      </c>
      <c r="R63" s="49"/>
      <c r="S63" s="28">
        <f>($D$19*$D$8-$D$33)*S$49/$D$20</f>
        <v>152.9</v>
      </c>
      <c r="T63" s="49"/>
      <c r="U63" s="28">
        <f>($D$19*$D$8-$D$33)*U$49/$D$20</f>
        <v>152.9</v>
      </c>
      <c r="V63" s="49"/>
      <c r="W63" s="28">
        <f>($D$19*$D$8-$D$33)*W$49/$D$20</f>
        <v>152.9</v>
      </c>
      <c r="X63" s="49"/>
      <c r="Y63" s="28">
        <f>($D$19*$D$8-$D$33)*Y$49/$D$20</f>
        <v>152.9</v>
      </c>
      <c r="Z63" s="49"/>
      <c r="AA63" s="28">
        <f>($D$19*$D$8-$D$33)*AA$49/$D$20</f>
        <v>305.8</v>
      </c>
      <c r="AB63" s="49"/>
      <c r="AC63" s="28">
        <f>($D$19*$D$8-$D$33)*AC$49/$D$20</f>
        <v>0</v>
      </c>
      <c r="AD63" s="49"/>
      <c r="AE63" s="28">
        <f>($D$19*$D$8-$D$33)*AE$49/$D$20</f>
        <v>305.8</v>
      </c>
      <c r="AF63" s="49"/>
      <c r="AG63" s="28">
        <f>($D$19*$D$8-$D$33)*AG$49/$D$20</f>
        <v>0</v>
      </c>
      <c r="AH63" s="49"/>
      <c r="AI63" s="28">
        <f>($D$19*$D$8-$D$33)*AI$49/$D$20</f>
        <v>305.8</v>
      </c>
      <c r="AJ63" s="49"/>
      <c r="AK63" s="28">
        <f>($D$19*$D$8-$D$33)*AK$49/$D$20</f>
        <v>152.9</v>
      </c>
      <c r="AL63" s="49"/>
      <c r="AM63" s="28">
        <f>($D$19*$D$8-$D$33)*AM$49/$D$20</f>
        <v>152.9</v>
      </c>
      <c r="AN63" s="49"/>
      <c r="AO63" s="28">
        <f>($D$19*$D$8-$D$33)*AO$49/$D$20</f>
        <v>0</v>
      </c>
      <c r="AP63" s="49"/>
      <c r="AQ63" s="28">
        <f>($D$19*$D$8-$D$33)*AQ$49/$D$20</f>
        <v>152.9</v>
      </c>
      <c r="AR63" s="49"/>
      <c r="AS63" s="138">
        <f>($D$19*$D$8-$D$33)*AS$49/$D$20</f>
        <v>152.9</v>
      </c>
      <c r="AT63" s="125"/>
    </row>
    <row r="64" spans="1:46" ht="13">
      <c r="A64" s="132"/>
      <c r="B64" s="334"/>
      <c r="C64" s="336" t="s">
        <v>9</v>
      </c>
      <c r="D64" s="113">
        <f t="array" ref="D64">MAX(ABS(J64:AR64))</f>
        <v>426.79999999999978</v>
      </c>
      <c r="E64" s="230" t="s">
        <v>78</v>
      </c>
      <c r="H64" s="205">
        <f>IF(G$47&lt;&gt;1, D64+G48*$D$8-G63-G61, G48*$D$8-G63-G61)</f>
        <v>-20.899999999999977</v>
      </c>
      <c r="I64" s="206"/>
      <c r="J64" s="205">
        <f>IF(I$47&lt;&gt;1, H64+I48*$D$8-I63-I61, I48*$D$8-I63-I61)</f>
        <v>-85.799999999999955</v>
      </c>
      <c r="K64" s="206"/>
      <c r="L64" s="205">
        <f>IF(K$47&lt;&gt;1, J64+K48*$D$8-K63-K61, K48*$D$8-K63-K61)</f>
        <v>-106.69999999999993</v>
      </c>
      <c r="M64" s="206"/>
      <c r="N64" s="205">
        <f>IF(M$47&lt;&gt;1, L64+M48*$D$8-M63-M61, M48*$D$8-M63-M61)</f>
        <v>-39.599999999999909</v>
      </c>
      <c r="O64" s="206"/>
      <c r="P64" s="205">
        <f>IF(O$47&lt;&gt;1, N64+O48*$D$8-O63-O61, O48*$D$8-O63-O61)</f>
        <v>-60.499999999999886</v>
      </c>
      <c r="Q64" s="206"/>
      <c r="R64" s="205">
        <f>IF(Q$47&lt;&gt;1, P64+Q48*$D$8-Q63-Q61, Q48*$D$8-Q63-Q61)</f>
        <v>6.6000000000001364</v>
      </c>
      <c r="S64" s="206"/>
      <c r="T64" s="205">
        <f>IF(S$47&lt;&gt;1, R64+S48*$D$8-S63-S61, S48*$D$8-S63-S61)</f>
        <v>-14.299999999999841</v>
      </c>
      <c r="U64" s="206"/>
      <c r="V64" s="205">
        <f>IF(U$47&lt;&gt;1, T64+U48*$D$8-U63-U61, U48*$D$8-U63-U61)</f>
        <v>-79.199999999999818</v>
      </c>
      <c r="W64" s="206"/>
      <c r="X64" s="205">
        <f>IF(W$47&lt;&gt;1, V64+W48*$D$8-W63-W61, W48*$D$8-W63-W61)</f>
        <v>-144.0999999999998</v>
      </c>
      <c r="Y64" s="214"/>
      <c r="Z64" s="205">
        <f>IF(Y$47&lt;&gt;1, X64+Y48*$D$8-Y63-Y61, Y48*$D$8-Y63-Y61)</f>
        <v>-208.99999999999977</v>
      </c>
      <c r="AA64" s="206"/>
      <c r="AB64" s="205">
        <f>IF(AA$47&lt;&gt;1, Z64+AA48*$D$8-AA63-AA61, AA48*$D$8-AA63-AA61)</f>
        <v>-426.79999999999978</v>
      </c>
      <c r="AC64" s="206"/>
      <c r="AD64" s="205">
        <f>IF(AC$47&lt;&gt;1, AB64+AC48*$D$8-AC63-AC61, AC48*$D$8-AC63-AC61)</f>
        <v>-74.799999999999784</v>
      </c>
      <c r="AE64" s="206"/>
      <c r="AF64" s="205">
        <f>IF(AE$47&lt;&gt;1, AD64+AE48*$D$8-AE63-AE61, AE48*$D$8-AE63-AE61)</f>
        <v>-292.59999999999974</v>
      </c>
      <c r="AG64" s="206"/>
      <c r="AH64" s="205">
        <f>IF(AG$47&lt;&gt;1, AF64+AG48*$D$8-AG63-AG61, AG48*$D$8-AG63-AG61)</f>
        <v>59.400000000000318</v>
      </c>
      <c r="AI64" s="206"/>
      <c r="AJ64" s="205">
        <f>IF(AI$47&lt;&gt;1, AH64+AI48*$D$8-AI63-AI61, AI48*$D$8-AI63-AI61)</f>
        <v>-158.39999999999964</v>
      </c>
      <c r="AK64" s="263"/>
      <c r="AL64" s="205">
        <f>IF(AK$47&lt;&gt;1, AJ64+AK48*$D$8-AK63-AK61, AK48*$D$8-AK63-AK61)</f>
        <v>-179.29999999999961</v>
      </c>
      <c r="AM64" s="256"/>
      <c r="AN64" s="205">
        <f>IF(AM$47&lt;&gt;1, AL64+AM48*$D$8-AM63-AM61, AM48*$D$8-AM63-AM61)</f>
        <v>-244.19999999999959</v>
      </c>
      <c r="AO64" s="256"/>
      <c r="AP64" s="205">
        <f>IF(AO$47&lt;&gt;1, AN64+AO48*$D$8-AO63-AO61, AO48*$D$8-AO63-AO61)</f>
        <v>-46.199999999999591</v>
      </c>
      <c r="AQ64" s="256"/>
      <c r="AR64" s="205">
        <f>IF(AQ$47&lt;&gt;1, AP64+AQ48*$D$8-AQ63-AQ61, AQ48*$D$8-AQ63-AQ61)</f>
        <v>20.900000000000432</v>
      </c>
      <c r="AS64" s="267"/>
      <c r="AT64" s="129"/>
    </row>
    <row r="65" spans="1:46" ht="18" thickBot="1">
      <c r="A65" s="132"/>
      <c r="B65" s="335"/>
      <c r="C65" s="337"/>
      <c r="D65" s="231">
        <f t="array" ref="D65">SUM(ABS(H64:AR64))/(Frames_Present-1)</f>
        <v>119.43684210526303</v>
      </c>
      <c r="E65" s="232" t="s">
        <v>79</v>
      </c>
      <c r="H65" s="43" t="str">
        <f>IF(I$21="","",IF(H64&gt;0,"ð","ï"))</f>
        <v>ï</v>
      </c>
      <c r="I65" s="108"/>
      <c r="J65" s="43" t="str">
        <f>IF(K$21="","",IF(J64&gt;0,"ð","ï"))</f>
        <v>ï</v>
      </c>
      <c r="K65" s="108"/>
      <c r="L65" s="43" t="str">
        <f>IF(M$21="","",IF(L64&gt;0,"ð","ï"))</f>
        <v>ï</v>
      </c>
      <c r="M65" s="108"/>
      <c r="N65" s="43" t="str">
        <f>IF(O$21="","",IF(N64&gt;0,"ð","ï"))</f>
        <v>ï</v>
      </c>
      <c r="O65" s="108"/>
      <c r="P65" s="43" t="str">
        <f>IF(Q$21="","",IF(P64&gt;0,"ð","ï"))</f>
        <v>ï</v>
      </c>
      <c r="Q65" s="108"/>
      <c r="R65" s="43" t="str">
        <f>IF(S$21="","",IF(R64&gt;0,"ð","ï"))</f>
        <v>ð</v>
      </c>
      <c r="S65" s="108"/>
      <c r="T65" s="43" t="str">
        <f>IF(U$21="","",IF(T64&gt;0,"ð","ï"))</f>
        <v>ï</v>
      </c>
      <c r="U65" s="108"/>
      <c r="V65" s="43" t="str">
        <f>IF(W$21="","",IF(V64&gt;0,"ð","ï"))</f>
        <v>ï</v>
      </c>
      <c r="W65" s="108"/>
      <c r="X65" s="43" t="str">
        <f>IF(Y$21="","",IF(X64&gt;0,"ð","ï"))</f>
        <v>ï</v>
      </c>
      <c r="Y65" s="2"/>
      <c r="Z65" s="43" t="str">
        <f>IF(AA$21="","",IF(Z64&gt;0,"ð","ï"))</f>
        <v>ï</v>
      </c>
      <c r="AA65" s="108"/>
      <c r="AB65" s="43" t="str">
        <f>IF(AC$21="","",IF(AB64&gt;0,"ð","ï"))</f>
        <v>ï</v>
      </c>
      <c r="AC65" s="108"/>
      <c r="AD65" s="43" t="str">
        <f>IF(AE$21="","",IF(AD64&gt;0,"ð","ï"))</f>
        <v>ï</v>
      </c>
      <c r="AE65" s="108"/>
      <c r="AF65" s="43" t="str">
        <f>IF(AG$21="","",IF(AF64&gt;0,"ð","ï"))</f>
        <v>ï</v>
      </c>
      <c r="AG65" s="108"/>
      <c r="AH65" s="43" t="str">
        <f>IF(AI$21="","",IF(AH64&gt;0,"ð","ï"))</f>
        <v>ð</v>
      </c>
      <c r="AI65" s="108"/>
      <c r="AJ65" s="43" t="str">
        <f>IF(AK$21="","",IF(AJ64&gt;0,"ð","ï"))</f>
        <v>ï</v>
      </c>
      <c r="AK65" s="2"/>
      <c r="AL65" s="43" t="str">
        <f>IF(AM$21="","",IF(AL64&gt;0,"ð","ï"))</f>
        <v>ï</v>
      </c>
      <c r="AM65" s="2"/>
      <c r="AN65" s="43" t="str">
        <f>IF(AO$21="","",IF(AN64&gt;0,"ð","ï"))</f>
        <v>ï</v>
      </c>
      <c r="AO65" s="2"/>
      <c r="AP65" s="43" t="str">
        <f>IF(AQ$21="","",IF(AP64&gt;0,"ð","ï"))</f>
        <v>ï</v>
      </c>
      <c r="AQ65" s="2"/>
      <c r="AR65" s="43" t="str">
        <f>IF(AS$21="","",IF(AR64&gt;0,"ð","ï"))</f>
        <v>ð</v>
      </c>
      <c r="AS65" s="114"/>
      <c r="AT65" s="129"/>
    </row>
    <row r="66" spans="1:46" ht="13" thickBot="1">
      <c r="A66" s="132"/>
      <c r="B66" s="48"/>
      <c r="C66" s="45"/>
      <c r="D66" s="45"/>
      <c r="E66" s="45"/>
      <c r="F66" s="51"/>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115"/>
      <c r="AT66" s="149"/>
    </row>
    <row r="67" spans="1:46" ht="13" thickBot="1">
      <c r="A67" s="133"/>
      <c r="B67" s="141"/>
      <c r="C67" s="141"/>
      <c r="D67" s="141"/>
      <c r="E67" s="141"/>
      <c r="F67" s="134"/>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c r="AN67" s="141"/>
      <c r="AO67" s="141"/>
      <c r="AP67" s="141"/>
      <c r="AQ67" s="141"/>
      <c r="AR67" s="141"/>
      <c r="AS67" s="141"/>
      <c r="AT67" s="140"/>
    </row>
    <row r="68" spans="1:46" ht="13" thickBot="1">
      <c r="A68"/>
      <c r="C68" s="1"/>
      <c r="D68" s="1"/>
      <c r="E68" s="1"/>
      <c r="F68" s="2"/>
      <c r="G68" s="2"/>
      <c r="H68" s="2"/>
      <c r="I68" s="2"/>
      <c r="J68" s="2"/>
      <c r="K68" s="2"/>
      <c r="L68" s="2"/>
      <c r="M68" s="2"/>
      <c r="N68" s="2"/>
      <c r="O68" s="2"/>
      <c r="P68" s="2"/>
      <c r="Q68" s="2"/>
      <c r="R68" s="2"/>
      <c r="S68" s="2"/>
      <c r="T68" s="2"/>
      <c r="U68" s="2"/>
      <c r="V68" s="2"/>
      <c r="W68" s="2"/>
      <c r="X68" s="2"/>
      <c r="Y68" s="2"/>
      <c r="Z68" s="2"/>
      <c r="AT68"/>
    </row>
    <row r="69" spans="1:46" s="158" customFormat="1" ht="13.5" thickBot="1">
      <c r="A69" s="181"/>
      <c r="B69" s="146" t="s">
        <v>28</v>
      </c>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82"/>
    </row>
    <row r="70" spans="1:46">
      <c r="A70" s="132"/>
      <c r="B70" s="142"/>
      <c r="C70" s="147"/>
      <c r="D70" s="147"/>
      <c r="E70" s="143"/>
      <c r="F70" s="144"/>
      <c r="G70" s="33"/>
      <c r="H70" s="144"/>
      <c r="I70" s="33"/>
      <c r="J70" s="144"/>
      <c r="K70" s="33"/>
      <c r="L70" s="144"/>
      <c r="M70" s="33"/>
      <c r="N70" s="144"/>
      <c r="O70" s="33"/>
      <c r="P70" s="144"/>
      <c r="Q70" s="33"/>
      <c r="R70" s="144"/>
      <c r="S70" s="33"/>
      <c r="T70" s="144"/>
      <c r="U70" s="33"/>
      <c r="V70" s="144"/>
      <c r="W70" s="33"/>
      <c r="X70" s="144"/>
      <c r="Y70" s="33"/>
      <c r="Z70" s="144"/>
      <c r="AA70" s="33"/>
      <c r="AB70" s="144"/>
      <c r="AC70" s="33"/>
      <c r="AD70" s="144"/>
      <c r="AE70" s="33"/>
      <c r="AF70" s="144"/>
      <c r="AG70" s="33"/>
      <c r="AH70" s="144"/>
      <c r="AI70" s="33"/>
      <c r="AJ70" s="144"/>
      <c r="AK70" s="144"/>
      <c r="AL70" s="144"/>
      <c r="AM70" s="144"/>
      <c r="AN70" s="144"/>
      <c r="AO70" s="144"/>
      <c r="AP70" s="144"/>
      <c r="AQ70" s="144"/>
      <c r="AR70" s="144"/>
      <c r="AS70" s="50"/>
      <c r="AT70" s="129"/>
    </row>
    <row r="71" spans="1:46" ht="13">
      <c r="A71" s="132"/>
      <c r="B71" s="338" t="s">
        <v>0</v>
      </c>
      <c r="C71" s="339"/>
      <c r="D71" s="92" t="str">
        <f>Frames_Sys</f>
        <v>System</v>
      </c>
      <c r="E71" s="3"/>
      <c r="F71" s="235"/>
      <c r="G71" s="89">
        <v>1</v>
      </c>
      <c r="H71" s="24"/>
      <c r="I71" s="89">
        <v>2</v>
      </c>
      <c r="J71" s="24"/>
      <c r="K71" s="89">
        <v>3</v>
      </c>
      <c r="L71" s="24"/>
      <c r="M71" s="89">
        <v>4</v>
      </c>
      <c r="N71" s="24"/>
      <c r="O71" s="89">
        <v>5</v>
      </c>
      <c r="P71" s="24"/>
      <c r="Q71" s="89">
        <v>6</v>
      </c>
      <c r="R71" s="24"/>
      <c r="S71" s="89">
        <v>7</v>
      </c>
      <c r="T71" s="24"/>
      <c r="U71" s="89">
        <v>8</v>
      </c>
      <c r="V71" s="24"/>
      <c r="W71" s="89">
        <v>9</v>
      </c>
      <c r="X71" s="24"/>
      <c r="Y71" s="222">
        <v>10</v>
      </c>
      <c r="Z71" s="216"/>
      <c r="AA71" s="89">
        <v>11</v>
      </c>
      <c r="AB71" s="24"/>
      <c r="AC71" s="89">
        <v>12</v>
      </c>
      <c r="AD71" s="24"/>
      <c r="AE71" s="89">
        <v>13</v>
      </c>
      <c r="AF71" s="24"/>
      <c r="AG71" s="89">
        <v>14</v>
      </c>
      <c r="AH71" s="24"/>
      <c r="AI71" s="89">
        <v>15</v>
      </c>
      <c r="AJ71" s="260"/>
      <c r="AK71" s="222">
        <v>16</v>
      </c>
      <c r="AL71" s="254"/>
      <c r="AM71" s="222">
        <v>17</v>
      </c>
      <c r="AN71" s="254"/>
      <c r="AO71" s="222">
        <v>18</v>
      </c>
      <c r="AP71" s="254"/>
      <c r="AQ71" s="222">
        <v>19</v>
      </c>
      <c r="AR71" s="254"/>
      <c r="AS71" s="265">
        <v>20</v>
      </c>
      <c r="AT71" s="121"/>
    </row>
    <row r="72" spans="1:46">
      <c r="A72" s="132"/>
      <c r="B72" s="340" t="s">
        <v>3</v>
      </c>
      <c r="C72" s="341"/>
      <c r="D72" s="155">
        <f>SUM(Strings_Frame_Bal)</f>
        <v>20</v>
      </c>
      <c r="F72" s="235"/>
      <c r="G72" s="62">
        <f>IF(Load_Frame&gt;0,ROUND(BattCons*StringSys*Load_Frame/Load_SysFloat + IF(FrameNumber &lt;&gt;1, SUM(C73:$G73),0),0)/BattCons,0)</f>
        <v>1</v>
      </c>
      <c r="H72" s="47"/>
      <c r="I72" s="62">
        <f>IF(Load_Frame&gt;0,ROUND(BattCons*StringSys*Load_Frame/Load_SysFloat + IF(FrameNumber &lt;&gt;1, SUM(G73:$G73),0),0)/BattCons,0)</f>
        <v>1</v>
      </c>
      <c r="J72" s="20"/>
      <c r="K72" s="62">
        <f>IF(Load_Frame&gt;0,ROUND(BattCons*StringSys*Load_Frame/Load_SysFloat + IF(FrameNumber &lt;&gt;1, SUM($G73:I73),0),0)/BattCons,0)</f>
        <v>1</v>
      </c>
      <c r="L72" s="20"/>
      <c r="M72" s="62">
        <f>IF(Load_Frame&gt;0,ROUND(BattCons*StringSys*Load_Frame/Load_SysFloat + IF(FrameNumber &lt;&gt;1, SUM($G73:K73),0),0)/BattCons,0)</f>
        <v>1</v>
      </c>
      <c r="N72" s="20"/>
      <c r="O72" s="62">
        <f>IF(Load_Frame&gt;0,ROUND(BattCons*StringSys*Load_Frame/Load_SysFloat + IF(FrameNumber &lt;&gt;1, SUM($G73:M73),0),0)/BattCons,0)</f>
        <v>1</v>
      </c>
      <c r="P72" s="20"/>
      <c r="Q72" s="62">
        <f>IF(Load_Frame&gt;0,ROUND(BattCons*StringSys*Load_Frame/Load_SysFloat + IF(FrameNumber &lt;&gt;1, SUM($G73:O73),0),0)/BattCons,0)</f>
        <v>1</v>
      </c>
      <c r="R72" s="20"/>
      <c r="S72" s="62">
        <f>IF(Load_Frame&gt;0,ROUND(BattCons*StringSys*Load_Frame/Load_SysFloat + IF(FrameNumber &lt;&gt;1, SUM($G73:Q73),0),0)/BattCons,0)</f>
        <v>1</v>
      </c>
      <c r="T72" s="20"/>
      <c r="U72" s="62">
        <f>IF(Load_Frame&gt;0,ROUND(BattCons*StringSys*Load_Frame/Load_SysFloat + IF(FrameNumber &lt;&gt;1, SUM($G73:S73),0),0)/BattCons,0)</f>
        <v>1</v>
      </c>
      <c r="V72" s="20"/>
      <c r="W72" s="62">
        <f>IF(Load_Frame&gt;0,ROUND(BattCons*StringSys*Load_Frame/Load_SysFloat + IF(FrameNumber &lt;&gt;1, SUM($G73:U73),0),0)/BattCons,0)</f>
        <v>1</v>
      </c>
      <c r="X72" s="20"/>
      <c r="Y72" s="41">
        <f>IF(Load_Frame&gt;0,ROUND(BattCons*StringSys*Load_Frame/Load_SysFloat + IF(FrameNumber &lt;&gt;1, SUM($G73:W73),0),0)/BattCons,0)</f>
        <v>1</v>
      </c>
      <c r="Z72" s="47"/>
      <c r="AA72" s="62">
        <f>IF(Load_Frame&gt;0,ROUND(BattCons*StringSys*Load_Frame/Load_SysFloat + IF(FrameNumber &lt;&gt;1, SUM($G73:Y73),0),0)/BattCons,0)</f>
        <v>2</v>
      </c>
      <c r="AB72" s="20"/>
      <c r="AC72" s="62">
        <f>IF(Load_Frame&gt;0,ROUND(BattCons*StringSys*Load_Frame/Load_SysFloat + IF(FrameNumber &lt;&gt;1, SUM($G73:AA73),0),0)/BattCons,0)</f>
        <v>0</v>
      </c>
      <c r="AD72" s="20"/>
      <c r="AE72" s="62">
        <f>IF(Load_Frame&gt;0,ROUND(BattCons*StringSys*Load_Frame/Load_SysFloat + IF(FrameNumber &lt;&gt;1, SUM($G73:AC73),0),0)/BattCons,0)</f>
        <v>2</v>
      </c>
      <c r="AF72" s="20"/>
      <c r="AG72" s="62">
        <f>IF(Load_Frame&gt;0,ROUND(BattCons*StringSys*Load_Frame/Load_SysFloat + IF(FrameNumber &lt;&gt;1, SUM($G73:AE73),0),0)/BattCons,0)</f>
        <v>0</v>
      </c>
      <c r="AH72" s="20"/>
      <c r="AI72" s="62">
        <f>IF(Load_Frame&gt;0,ROUND(BattCons*StringSys*Load_Frame/Load_SysFloat + IF(FrameNumber &lt;&gt;1, SUM($G73:AG73),0),0)/BattCons,0)</f>
        <v>2</v>
      </c>
      <c r="AJ72" s="262"/>
      <c r="AK72" s="41">
        <f>IF(Load_Frame&gt;0,ROUND(BattCons*StringSys*Load_Frame/Load_SysFloat + IF(FrameNumber &lt;&gt;1, SUM($G73:AI73),0),0)/BattCons,0)</f>
        <v>1</v>
      </c>
      <c r="AL72" s="39"/>
      <c r="AM72" s="41">
        <f>IF(Load_Frame&gt;0,ROUND(BattCons*StringSys*Load_Frame/Load_SysFloat + IF(FrameNumber &lt;&gt;1, SUM($G73:AK73),0),0)/BattCons,0)</f>
        <v>1</v>
      </c>
      <c r="AN72" s="39"/>
      <c r="AO72" s="41">
        <f>IF(Load_Frame&gt;0,ROUND(BattCons*StringSys*Load_Frame/Load_SysFloat + IF(FrameNumber &lt;&gt;1, SUM($G73:AM73),0),0)/BattCons,0)</f>
        <v>0</v>
      </c>
      <c r="AP72" s="39"/>
      <c r="AQ72" s="41">
        <f>IF(Load_Frame&gt;0,ROUND(BattCons*StringSys*Load_Frame/Load_SysFloat + IF(FrameNumber &lt;&gt;1, SUM($G73:AO73),0),0)/BattCons,0)</f>
        <v>1</v>
      </c>
      <c r="AR72" s="39"/>
      <c r="AS72" s="154">
        <f>IF(Load_Frame&gt;0,ROUND(BattCons*StringSys*Load_Frame/Load_SysFloat + IF(FrameNumber &lt;&gt;1, SUM($G73:AQ73),0),0)/BattCons,0)</f>
        <v>1</v>
      </c>
      <c r="AT72" s="139"/>
    </row>
    <row r="73" spans="1:46" ht="25.5" hidden="1" customHeight="1">
      <c r="A73" s="132"/>
      <c r="B73" s="3"/>
      <c r="C73" s="86" t="s">
        <v>25</v>
      </c>
      <c r="D73" s="70">
        <f>ROUND(SUM(G73:Y73),3)</f>
        <v>0.32700000000000001</v>
      </c>
      <c r="F73" s="235"/>
      <c r="G73" s="77">
        <f>$D$20*G$23/$D$23-G72</f>
        <v>-0.17383820998278832</v>
      </c>
      <c r="H73" s="67"/>
      <c r="I73" s="71">
        <f>$D$20*I$23/$D$23-I72</f>
        <v>0.23924268502581758</v>
      </c>
      <c r="J73" s="67"/>
      <c r="K73" s="71">
        <f>$D$20*K$23/$D$23-K72</f>
        <v>-0.17383820998278832</v>
      </c>
      <c r="L73" s="67"/>
      <c r="M73" s="71">
        <f>$D$20*M$23/$D$23-M72</f>
        <v>3.2702237521514688E-2</v>
      </c>
      <c r="N73" s="67"/>
      <c r="O73" s="71">
        <f>$D$20*O$23/$D$23-O72</f>
        <v>-0.17383820998278832</v>
      </c>
      <c r="P73" s="67"/>
      <c r="Q73" s="71">
        <f>$D$20*Q$23/$D$23-Q72</f>
        <v>3.2702237521514688E-2</v>
      </c>
      <c r="R73" s="67"/>
      <c r="S73" s="71">
        <f>$D$20*S$23/$D$23-S72</f>
        <v>-0.17383820998278832</v>
      </c>
      <c r="T73" s="67"/>
      <c r="U73" s="71">
        <f>$D$20*U$23/$D$23-U72</f>
        <v>0.23924268502581758</v>
      </c>
      <c r="V73" s="67"/>
      <c r="W73" s="71">
        <f>$D$20*W$23/$D$23-W72</f>
        <v>0.23924268502581758</v>
      </c>
      <c r="X73" s="67"/>
      <c r="Y73" s="223">
        <f>$D$20*Y$23/$D$23-Y72</f>
        <v>0.23924268502581758</v>
      </c>
      <c r="Z73" s="67"/>
      <c r="AA73" s="71">
        <f>$D$20*AA$23/$D$23-AA72</f>
        <v>-0.76075731497418242</v>
      </c>
      <c r="AB73" s="67"/>
      <c r="AC73" s="71">
        <f>$D$20*AC$23/$D$23-AC72</f>
        <v>0.82616179001721168</v>
      </c>
      <c r="AD73" s="67"/>
      <c r="AE73" s="71">
        <f>$D$20*AE$23/$D$23-AE72</f>
        <v>-0.76075731497418242</v>
      </c>
      <c r="AF73" s="67"/>
      <c r="AG73" s="71">
        <f>$D$20*AG$23/$D$23-AG72</f>
        <v>0.82616179001721168</v>
      </c>
      <c r="AH73" s="67"/>
      <c r="AI73" s="71">
        <f>$D$20*AI$23/$D$23-AI72</f>
        <v>-0.76075731497418242</v>
      </c>
      <c r="AJ73" s="67"/>
      <c r="AK73" s="268">
        <f>$D$20*AK$23/$D$23-AK72</f>
        <v>-0.17383820998278832</v>
      </c>
      <c r="AL73" s="67"/>
      <c r="AM73" s="67">
        <f>$D$20*AM$23/$D$23-AM72</f>
        <v>0.23924268502581758</v>
      </c>
      <c r="AN73" s="67"/>
      <c r="AO73" s="67">
        <f>$D$20*AO$23/$D$23-AO72</f>
        <v>0.37865748709122204</v>
      </c>
      <c r="AP73" s="67"/>
      <c r="AQ73" s="67">
        <f>$D$20*AQ$23/$D$23-AQ72</f>
        <v>3.2702237521514688E-2</v>
      </c>
      <c r="AR73" s="67"/>
      <c r="AS73" s="116">
        <f>$D$20*AS$23/$D$23-AS72</f>
        <v>-0.17383820998278832</v>
      </c>
      <c r="AT73" s="139"/>
    </row>
    <row r="74" spans="1:46">
      <c r="A74" s="132"/>
      <c r="B74" s="35"/>
      <c r="C74" s="36"/>
      <c r="D74" s="37"/>
      <c r="G74" s="38"/>
      <c r="H74" s="39"/>
      <c r="I74" s="38"/>
      <c r="J74" s="39"/>
      <c r="K74" s="40"/>
      <c r="L74" s="39"/>
      <c r="M74" s="40"/>
      <c r="N74" s="39"/>
      <c r="O74" s="38"/>
      <c r="P74" s="39"/>
      <c r="Q74" s="38"/>
      <c r="R74" s="39"/>
      <c r="S74" s="38"/>
      <c r="T74" s="39"/>
      <c r="U74" s="38"/>
      <c r="V74" s="39"/>
      <c r="W74" s="38"/>
      <c r="X74" s="39"/>
      <c r="Y74" s="38"/>
      <c r="Z74" s="39"/>
      <c r="AA74" s="38"/>
      <c r="AB74" s="39"/>
      <c r="AC74" s="38"/>
      <c r="AD74" s="39"/>
      <c r="AE74" s="38"/>
      <c r="AF74" s="39"/>
      <c r="AG74" s="38"/>
      <c r="AH74" s="39"/>
      <c r="AI74" s="38"/>
      <c r="AJ74" s="39"/>
      <c r="AK74" s="40"/>
      <c r="AL74" s="39"/>
      <c r="AM74" s="39"/>
      <c r="AN74" s="39"/>
      <c r="AO74" s="39"/>
      <c r="AP74" s="39"/>
      <c r="AQ74" s="39"/>
      <c r="AR74" s="39"/>
      <c r="AS74" s="266"/>
      <c r="AT74" s="139"/>
    </row>
    <row r="75" spans="1:46">
      <c r="A75" s="132"/>
      <c r="B75" s="333" t="s">
        <v>30</v>
      </c>
      <c r="C75" s="97" t="s">
        <v>1</v>
      </c>
      <c r="D75" s="96">
        <f>D29</f>
        <v>14608</v>
      </c>
      <c r="F75" s="235"/>
      <c r="G75" s="95">
        <f>G$28</f>
        <v>603.42857142857144</v>
      </c>
      <c r="H75" s="23"/>
      <c r="I75" s="28">
        <f>I$28</f>
        <v>905.14285714285711</v>
      </c>
      <c r="J75" s="23"/>
      <c r="K75" s="28">
        <f>K$28</f>
        <v>603.42857142857144</v>
      </c>
      <c r="L75" s="23"/>
      <c r="M75" s="28">
        <f>M$28</f>
        <v>754.28571428571433</v>
      </c>
      <c r="N75" s="23"/>
      <c r="O75" s="28">
        <f>O$28</f>
        <v>603.42857142857144</v>
      </c>
      <c r="P75" s="23"/>
      <c r="Q75" s="28">
        <f>Q$28</f>
        <v>754.28571428571433</v>
      </c>
      <c r="R75" s="23"/>
      <c r="S75" s="28">
        <f>S$28</f>
        <v>603.42857142857144</v>
      </c>
      <c r="T75" s="23"/>
      <c r="U75" s="28">
        <f>U$28</f>
        <v>905.14285714285711</v>
      </c>
      <c r="V75" s="23"/>
      <c r="W75" s="28">
        <f>W$28</f>
        <v>905.14285714285711</v>
      </c>
      <c r="X75" s="23"/>
      <c r="Y75" s="28">
        <f>Y$28</f>
        <v>905.14285714285711</v>
      </c>
      <c r="Z75" s="76"/>
      <c r="AA75" s="28">
        <f>AA$28</f>
        <v>905.14285714285711</v>
      </c>
      <c r="AB75" s="23"/>
      <c r="AC75" s="28">
        <f>AC$28</f>
        <v>603.42857142857144</v>
      </c>
      <c r="AD75" s="23"/>
      <c r="AE75" s="28">
        <f>AE$28</f>
        <v>905.14285714285711</v>
      </c>
      <c r="AF75" s="23"/>
      <c r="AG75" s="28">
        <f>AG$28</f>
        <v>603.42857142857144</v>
      </c>
      <c r="AH75" s="23"/>
      <c r="AI75" s="28">
        <f>AI$28</f>
        <v>905.14285714285711</v>
      </c>
      <c r="AJ75" s="257"/>
      <c r="AK75" s="28">
        <f>AK$28</f>
        <v>603.42857142857144</v>
      </c>
      <c r="AL75" s="2"/>
      <c r="AM75" s="28">
        <f>AM$28</f>
        <v>905.14285714285711</v>
      </c>
      <c r="AN75" s="2"/>
      <c r="AO75" s="28">
        <f>AO$28</f>
        <v>276.57142857142856</v>
      </c>
      <c r="AP75" s="2"/>
      <c r="AQ75" s="28">
        <f>AQ$28</f>
        <v>754.28571428571433</v>
      </c>
      <c r="AR75" s="2"/>
      <c r="AS75" s="138">
        <f>AS$28</f>
        <v>603.42857142857144</v>
      </c>
      <c r="AT75" s="125"/>
    </row>
    <row r="76" spans="1:46" ht="13" thickBot="1">
      <c r="A76" s="132"/>
      <c r="B76" s="334"/>
      <c r="C76" s="98" t="s">
        <v>10</v>
      </c>
      <c r="D76" s="100">
        <f>SUM(G76:AS76)</f>
        <v>14607.999999999995</v>
      </c>
      <c r="E76" s="51"/>
      <c r="F76" s="235"/>
      <c r="G76" s="95">
        <f>IF(G$72&gt;0,$D$75*G$72/$D$72,0)</f>
        <v>730.4</v>
      </c>
      <c r="H76" s="22"/>
      <c r="I76" s="28">
        <f>IF(I$72&gt;0,$D$75*I$72/$D$72,0)</f>
        <v>730.4</v>
      </c>
      <c r="J76" s="22"/>
      <c r="K76" s="28">
        <f>IF(K$72&gt;0,$D$75*K$72/$D$72,0)</f>
        <v>730.4</v>
      </c>
      <c r="L76" s="22"/>
      <c r="M76" s="28">
        <f>IF(M$72&gt;0,$D$75*M$72/$D$72,0)</f>
        <v>730.4</v>
      </c>
      <c r="N76" s="22"/>
      <c r="O76" s="28">
        <f>IF(O$72&gt;0,$D$75*O$72/$D$72,0)</f>
        <v>730.4</v>
      </c>
      <c r="P76" s="22"/>
      <c r="Q76" s="28">
        <f>IF(Q$72&gt;0,$D$75*Q$72/$D$72,0)</f>
        <v>730.4</v>
      </c>
      <c r="R76" s="22"/>
      <c r="S76" s="28">
        <f>IF(S$72&gt;0,$D$75*S$72/$D$72,0)</f>
        <v>730.4</v>
      </c>
      <c r="T76" s="22"/>
      <c r="U76" s="28">
        <f>IF(U$72&gt;0,$D$75*U$72/$D$72,0)</f>
        <v>730.4</v>
      </c>
      <c r="V76" s="22"/>
      <c r="W76" s="28">
        <f>IF(W$72&gt;0,$D$75*W$72/$D$72,0)</f>
        <v>730.4</v>
      </c>
      <c r="X76" s="22"/>
      <c r="Y76" s="28">
        <f>IF(Y$72&gt;0,$D$75*Y$72/$D$72,0)</f>
        <v>730.4</v>
      </c>
      <c r="Z76" s="221"/>
      <c r="AA76" s="28">
        <f>IF(AA$72&gt;0,$D$75*AA$72/$D$72,0)</f>
        <v>1460.8</v>
      </c>
      <c r="AB76" s="22"/>
      <c r="AC76" s="28">
        <f>IF(AC$72&gt;0,$D$75*AC$72/$D$72,0)</f>
        <v>0</v>
      </c>
      <c r="AD76" s="22"/>
      <c r="AE76" s="28">
        <f>IF(AE$72&gt;0,$D$75*AE$72/$D$72,0)</f>
        <v>1460.8</v>
      </c>
      <c r="AF76" s="22"/>
      <c r="AG76" s="28">
        <f>IF(AG$72&gt;0,$D$75*AG$72/$D$72,0)</f>
        <v>0</v>
      </c>
      <c r="AH76" s="22"/>
      <c r="AI76" s="28">
        <f>IF(AI$72&gt;0,$D$75*AI$72/$D$72,0)</f>
        <v>1460.8</v>
      </c>
      <c r="AJ76" s="258"/>
      <c r="AK76" s="28">
        <f>IF(AK$72&gt;0,$D$75*AK$72/$D$72,0)</f>
        <v>730.4</v>
      </c>
      <c r="AL76" s="2"/>
      <c r="AM76" s="28">
        <f>IF(AM$72&gt;0,$D$75*AM$72/$D$72,0)</f>
        <v>730.4</v>
      </c>
      <c r="AN76" s="2"/>
      <c r="AO76" s="28">
        <f>IF(AO$72&gt;0,$D$75*AO$72/$D$72,0)</f>
        <v>0</v>
      </c>
      <c r="AP76" s="2"/>
      <c r="AQ76" s="28">
        <f>IF(AQ$72&gt;0,$D$75*AQ$72/$D$72,0)</f>
        <v>730.4</v>
      </c>
      <c r="AR76" s="2"/>
      <c r="AS76" s="138">
        <f>IF(AS$72&gt;0,$D$75*AS$72/$D$72,0)</f>
        <v>730.4</v>
      </c>
      <c r="AT76" s="125"/>
    </row>
    <row r="77" spans="1:46" ht="13">
      <c r="A77" s="132"/>
      <c r="B77" s="334"/>
      <c r="C77" s="336" t="s">
        <v>9</v>
      </c>
      <c r="D77" s="113">
        <f t="array" ref="D77">MAX(ABS(J77:AS77))</f>
        <v>682.62857142857138</v>
      </c>
      <c r="E77" s="230" t="s">
        <v>78</v>
      </c>
      <c r="H77" s="205">
        <f>J77+(I$23*$D$5/$D$6)-I76</f>
        <v>-221.25714285714253</v>
      </c>
      <c r="I77" s="206"/>
      <c r="J77" s="205">
        <f>L77+(K$23*$D$5/$D$6)-K76</f>
        <v>-395.99999999999966</v>
      </c>
      <c r="K77" s="206"/>
      <c r="L77" s="205">
        <f>N77+(M$23*$D$5/$D$6)-M76</f>
        <v>-269.02857142857113</v>
      </c>
      <c r="M77" s="206"/>
      <c r="N77" s="205">
        <f>P77+(O$23*$D$5/$D$6)-O76</f>
        <v>-292.91428571428548</v>
      </c>
      <c r="O77" s="206"/>
      <c r="P77" s="205">
        <f>R77+(Q$23*$D$5/$D$6)-Q76</f>
        <v>-165.94285714285695</v>
      </c>
      <c r="Q77" s="206"/>
      <c r="R77" s="205">
        <f>T77+(S$23*$D$5/$D$6)-S76</f>
        <v>-189.82857142857131</v>
      </c>
      <c r="S77" s="206"/>
      <c r="T77" s="205">
        <f>V77+(U$23*$D$5/$D$6)-U76</f>
        <v>-62.857142857142776</v>
      </c>
      <c r="U77" s="206"/>
      <c r="V77" s="205">
        <f>X77+(W$23*$D$5/$D$6)-W76</f>
        <v>-237.59999999999991</v>
      </c>
      <c r="W77" s="206"/>
      <c r="X77" s="205">
        <f>Z77+(Y$23*$D$5/$D$6)-Y76</f>
        <v>-412.34285714285704</v>
      </c>
      <c r="Y77" s="214"/>
      <c r="Z77" s="205">
        <f>AB77+(AA$23*$D$5/$D$6)-AA76</f>
        <v>-587.08571428571418</v>
      </c>
      <c r="AA77" s="206"/>
      <c r="AB77" s="205">
        <f>AD77+(AC$23*$D$5/$D$6)-AC76</f>
        <v>-31.428571428571331</v>
      </c>
      <c r="AC77" s="206"/>
      <c r="AD77" s="205">
        <f>AF77+(AE$23*$D$5/$D$6)-AE76</f>
        <v>-634.85714285714278</v>
      </c>
      <c r="AE77" s="206"/>
      <c r="AF77" s="205">
        <f>AH77+(AG$23*$D$5/$D$6)-AG76</f>
        <v>-79.199999999999932</v>
      </c>
      <c r="AG77" s="206"/>
      <c r="AH77" s="205">
        <f>AJ77+(AI$23*$D$5/$D$6)-AI76</f>
        <v>-682.62857142857138</v>
      </c>
      <c r="AI77" s="206"/>
      <c r="AJ77" s="205">
        <f>AT77+(AK$23*$D$5/$D$6)-AK76</f>
        <v>-126.97142857142853</v>
      </c>
      <c r="AK77" s="263"/>
      <c r="AL77" s="205">
        <f>AV77+(AM$23*$D$5/$D$6)-AM76</f>
        <v>174.74285714285713</v>
      </c>
      <c r="AM77" s="256"/>
      <c r="AN77" s="205">
        <f>AX77+(AO$23*$D$5/$D$6)-AO76</f>
        <v>276.57142857142856</v>
      </c>
      <c r="AO77" s="256"/>
      <c r="AP77" s="205">
        <f>AZ77+(AQ$23*$D$5/$D$6)-AQ76</f>
        <v>23.885714285714357</v>
      </c>
      <c r="AQ77" s="256"/>
      <c r="AR77" s="205">
        <f>BB77+(AS$23*$D$5/$D$6)-AS76</f>
        <v>-126.97142857142853</v>
      </c>
      <c r="AS77" s="267"/>
      <c r="AT77" s="129"/>
    </row>
    <row r="78" spans="1:46" ht="18" thickBot="1">
      <c r="A78" s="132"/>
      <c r="B78" s="335"/>
      <c r="C78" s="350"/>
      <c r="D78" s="231">
        <f t="array" ref="D78">SUM(ABS(H77:AR77))/(Frames_Present-1)</f>
        <v>262.74285714285708</v>
      </c>
      <c r="E78" s="232" t="s">
        <v>79</v>
      </c>
      <c r="H78" s="43" t="str">
        <f>IF(I$21="","",IF(H77&gt;0,"ð","ï"))</f>
        <v>ï</v>
      </c>
      <c r="I78" s="108"/>
      <c r="J78" s="43" t="str">
        <f>IF(K$21="","",IF(J77&gt;0,"ð","ï"))</f>
        <v>ï</v>
      </c>
      <c r="K78" s="108"/>
      <c r="L78" s="43" t="str">
        <f>IF(M$21="","",IF(L77&gt;0,"ð","ï"))</f>
        <v>ï</v>
      </c>
      <c r="M78" s="108"/>
      <c r="N78" s="43" t="str">
        <f>IF(O$21="","",IF(N77&gt;0,"ð","ï"))</f>
        <v>ï</v>
      </c>
      <c r="O78" s="108"/>
      <c r="P78" s="43" t="str">
        <f>IF(Q$21="","",IF(P77&gt;0,"ð","ï"))</f>
        <v>ï</v>
      </c>
      <c r="Q78" s="108"/>
      <c r="R78" s="43" t="str">
        <f>IF(S$21="","",IF(R77&gt;0,"ð","ï"))</f>
        <v>ï</v>
      </c>
      <c r="S78" s="108"/>
      <c r="T78" s="43" t="str">
        <f>IF(U$21="","",IF(T77&gt;0,"ð","ï"))</f>
        <v>ï</v>
      </c>
      <c r="U78" s="108"/>
      <c r="V78" s="43" t="str">
        <f>IF(W$21="","",IF(V77&gt;0,"ð","ï"))</f>
        <v>ï</v>
      </c>
      <c r="W78" s="108"/>
      <c r="X78" s="43" t="str">
        <f>IF(Y$21="","",IF(X77&gt;0,"ð","ï"))</f>
        <v>ï</v>
      </c>
      <c r="Y78" s="215"/>
      <c r="Z78" s="43" t="str">
        <f>IF(AA$21="","",IF(Z77&gt;0,"ð","ï"))</f>
        <v>ï</v>
      </c>
      <c r="AA78" s="108"/>
      <c r="AB78" s="43" t="str">
        <f>IF(AC$21="","",IF(AB77&gt;0,"ð","ï"))</f>
        <v>ï</v>
      </c>
      <c r="AC78" s="108"/>
      <c r="AD78" s="43" t="str">
        <f>IF(AE$21="","",IF(AD77&gt;0,"ð","ï"))</f>
        <v>ï</v>
      </c>
      <c r="AE78" s="108"/>
      <c r="AF78" s="43" t="str">
        <f>IF(AG$21="","",IF(AF77&gt;0,"ð","ï"))</f>
        <v>ï</v>
      </c>
      <c r="AG78" s="108"/>
      <c r="AH78" s="43" t="str">
        <f>IF(AI$21="","",IF(AH77&gt;0,"ð","ï"))</f>
        <v>ï</v>
      </c>
      <c r="AI78" s="108"/>
      <c r="AJ78" s="43" t="str">
        <f>IF(AK$21="","",IF(AJ77&gt;0,"ð","ï"))</f>
        <v>ï</v>
      </c>
      <c r="AK78" s="215"/>
      <c r="AL78" s="43" t="str">
        <f>IF(AM$21="","",IF(AL77&gt;0,"ð","ï"))</f>
        <v>ð</v>
      </c>
      <c r="AM78" s="14"/>
      <c r="AN78" s="43" t="str">
        <f>IF(AO$21="","",IF(AN77&gt;0,"ð","ï"))</f>
        <v>ð</v>
      </c>
      <c r="AO78" s="14"/>
      <c r="AP78" s="43" t="str">
        <f>IF(AQ$21="","",IF(AP77&gt;0,"ð","ï"))</f>
        <v>ð</v>
      </c>
      <c r="AQ78" s="14"/>
      <c r="AR78" s="43" t="str">
        <f>IF(AS$21="","",IF(AR77&gt;0,"ð","ï"))</f>
        <v>ï</v>
      </c>
      <c r="AS78" s="247"/>
      <c r="AT78" s="129"/>
    </row>
    <row r="79" spans="1:46" ht="17.5">
      <c r="A79" s="132"/>
      <c r="B79" s="8"/>
      <c r="C79" s="60"/>
      <c r="D79" s="54"/>
      <c r="G79" s="55"/>
      <c r="H79" s="49"/>
      <c r="I79" s="2"/>
      <c r="J79" s="49"/>
      <c r="K79" s="2"/>
      <c r="L79" s="49"/>
      <c r="M79" s="2"/>
      <c r="N79" s="49"/>
      <c r="O79" s="2"/>
      <c r="P79" s="49"/>
      <c r="Q79" s="2"/>
      <c r="R79" s="49"/>
      <c r="S79" s="2"/>
      <c r="T79" s="49"/>
      <c r="U79" s="2"/>
      <c r="V79" s="49"/>
      <c r="W79" s="2"/>
      <c r="X79" s="49"/>
      <c r="Y79" s="2"/>
      <c r="Z79" s="49"/>
      <c r="AA79" s="2"/>
      <c r="AB79" s="49"/>
      <c r="AC79" s="2"/>
      <c r="AD79" s="49"/>
      <c r="AE79" s="2"/>
      <c r="AF79" s="49"/>
      <c r="AG79" s="2"/>
      <c r="AH79" s="49"/>
      <c r="AI79" s="2"/>
      <c r="AJ79" s="49"/>
      <c r="AK79" s="2"/>
      <c r="AL79" s="49"/>
      <c r="AM79" s="2"/>
      <c r="AN79" s="49"/>
      <c r="AO79" s="2"/>
      <c r="AP79" s="49"/>
      <c r="AQ79" s="2"/>
      <c r="AR79" s="49"/>
      <c r="AS79" s="114"/>
      <c r="AT79" s="129"/>
    </row>
    <row r="80" spans="1:46">
      <c r="A80" s="132"/>
      <c r="B80" s="333" t="s">
        <v>35</v>
      </c>
      <c r="C80" s="98" t="s">
        <v>1</v>
      </c>
      <c r="D80" s="101">
        <f>SUM(G80:AS80)</f>
        <v>12782</v>
      </c>
      <c r="E80" s="3"/>
      <c r="F80" s="235"/>
      <c r="G80" s="95">
        <f>G$33</f>
        <v>528</v>
      </c>
      <c r="H80" s="23"/>
      <c r="I80" s="95">
        <f>I$33</f>
        <v>792</v>
      </c>
      <c r="J80" s="23"/>
      <c r="K80" s="95">
        <f>K$33</f>
        <v>528</v>
      </c>
      <c r="L80" s="23"/>
      <c r="M80" s="95">
        <f>M$33</f>
        <v>660</v>
      </c>
      <c r="N80" s="23"/>
      <c r="O80" s="95">
        <f>O$33</f>
        <v>528</v>
      </c>
      <c r="P80" s="23"/>
      <c r="Q80" s="95">
        <f>Q$33</f>
        <v>660</v>
      </c>
      <c r="R80" s="23"/>
      <c r="S80" s="95">
        <f>S$33</f>
        <v>528</v>
      </c>
      <c r="T80" s="23"/>
      <c r="U80" s="95">
        <f>U$33</f>
        <v>792</v>
      </c>
      <c r="V80" s="23"/>
      <c r="W80" s="95">
        <f>W$33</f>
        <v>792</v>
      </c>
      <c r="X80" s="23"/>
      <c r="Y80" s="28">
        <f>Y$33</f>
        <v>792</v>
      </c>
      <c r="Z80" s="76"/>
      <c r="AA80" s="95">
        <f>AA$33</f>
        <v>792</v>
      </c>
      <c r="AB80" s="23"/>
      <c r="AC80" s="95">
        <f>AC$33</f>
        <v>528</v>
      </c>
      <c r="AD80" s="23"/>
      <c r="AE80" s="95">
        <f>AE$33</f>
        <v>792</v>
      </c>
      <c r="AF80" s="23"/>
      <c r="AG80" s="95">
        <f>AG$33</f>
        <v>528</v>
      </c>
      <c r="AH80" s="23"/>
      <c r="AI80" s="95">
        <f>AI$33</f>
        <v>792</v>
      </c>
      <c r="AJ80" s="257"/>
      <c r="AK80" s="28">
        <f>AK$33</f>
        <v>528</v>
      </c>
      <c r="AL80" s="2"/>
      <c r="AM80" s="28">
        <f>AM$33</f>
        <v>792</v>
      </c>
      <c r="AN80" s="2"/>
      <c r="AO80" s="28">
        <f>AO$33</f>
        <v>242</v>
      </c>
      <c r="AP80" s="2"/>
      <c r="AQ80" s="28">
        <f>AQ$33</f>
        <v>660</v>
      </c>
      <c r="AR80" s="2"/>
      <c r="AS80" s="138">
        <f>AS$33</f>
        <v>528</v>
      </c>
      <c r="AT80" s="125"/>
    </row>
    <row r="81" spans="1:46" ht="17.5">
      <c r="A81" s="132"/>
      <c r="B81" s="334"/>
      <c r="C81" s="98" t="s">
        <v>2</v>
      </c>
      <c r="D81" s="101">
        <f>SUM(G81:AS81)</f>
        <v>15840</v>
      </c>
      <c r="E81" s="3"/>
      <c r="F81" s="235"/>
      <c r="G81" s="95">
        <f>G$19*$D$8</f>
        <v>880</v>
      </c>
      <c r="H81" s="49"/>
      <c r="I81" s="28">
        <f>I$19*$D$8</f>
        <v>880</v>
      </c>
      <c r="J81" s="49"/>
      <c r="K81" s="28">
        <f>K$19*$D$8</f>
        <v>880</v>
      </c>
      <c r="L81" s="49"/>
      <c r="M81" s="28">
        <f>M$19*$D$8</f>
        <v>880</v>
      </c>
      <c r="N81" s="49"/>
      <c r="O81" s="28">
        <f>O$19*$D$8</f>
        <v>660</v>
      </c>
      <c r="P81" s="49"/>
      <c r="Q81" s="28">
        <f>Q$19*$D$8</f>
        <v>660</v>
      </c>
      <c r="R81" s="49"/>
      <c r="S81" s="28">
        <f>S$19*$D$8</f>
        <v>660</v>
      </c>
      <c r="T81" s="49"/>
      <c r="U81" s="28">
        <f>U$19*$D$8</f>
        <v>660</v>
      </c>
      <c r="V81" s="49"/>
      <c r="W81" s="28">
        <f>W$19*$D$8</f>
        <v>660</v>
      </c>
      <c r="X81" s="49"/>
      <c r="Y81" s="28">
        <f>Y$19*$D$8</f>
        <v>660</v>
      </c>
      <c r="Z81" s="49"/>
      <c r="AA81" s="28">
        <f>AA$19*$D$8</f>
        <v>660</v>
      </c>
      <c r="AB81" s="49"/>
      <c r="AC81" s="28">
        <f>AC$19*$D$8</f>
        <v>660</v>
      </c>
      <c r="AD81" s="49"/>
      <c r="AE81" s="28">
        <f>AE$19*$D$8</f>
        <v>880</v>
      </c>
      <c r="AF81" s="49"/>
      <c r="AG81" s="28">
        <f>AG$19*$D$8</f>
        <v>880</v>
      </c>
      <c r="AH81" s="49"/>
      <c r="AI81" s="28">
        <f>AI$19*$D$8</f>
        <v>880</v>
      </c>
      <c r="AJ81" s="49"/>
      <c r="AK81" s="28">
        <f>AK$19*$D$8</f>
        <v>880</v>
      </c>
      <c r="AL81" s="49"/>
      <c r="AM81" s="28">
        <f>AM$19*$D$8</f>
        <v>880</v>
      </c>
      <c r="AN81" s="49"/>
      <c r="AO81" s="28">
        <f>AO$19*$D$8</f>
        <v>880</v>
      </c>
      <c r="AP81" s="49"/>
      <c r="AQ81" s="28">
        <f>AQ$19*$D$8</f>
        <v>880</v>
      </c>
      <c r="AR81" s="49"/>
      <c r="AS81" s="138">
        <f>AS$19*$D$8</f>
        <v>880</v>
      </c>
      <c r="AT81" s="125"/>
    </row>
    <row r="82" spans="1:46" ht="18" thickBot="1">
      <c r="A82" s="132"/>
      <c r="B82" s="334"/>
      <c r="C82" s="98" t="s">
        <v>10</v>
      </c>
      <c r="D82" s="101">
        <f>SUM(G82:AS82)</f>
        <v>3058.0000000000009</v>
      </c>
      <c r="G82" s="28">
        <f>($D$19*$D$8-$D$33)*G$72/$D$20</f>
        <v>152.9</v>
      </c>
      <c r="H82" s="49"/>
      <c r="I82" s="28">
        <f>($D$19*$D$8-$D$33)*I$72/$D$20</f>
        <v>152.9</v>
      </c>
      <c r="J82" s="49"/>
      <c r="K82" s="28">
        <f>($D$19*$D$8-$D$33)*K$72/$D$20</f>
        <v>152.9</v>
      </c>
      <c r="L82" s="49"/>
      <c r="M82" s="28">
        <f>($D$19*$D$8-$D$33)*M$72/$D$20</f>
        <v>152.9</v>
      </c>
      <c r="N82" s="49"/>
      <c r="O82" s="28">
        <f>($D$19*$D$8-$D$33)*O$72/$D$20</f>
        <v>152.9</v>
      </c>
      <c r="P82" s="49"/>
      <c r="Q82" s="28">
        <f>($D$19*$D$8-$D$33)*Q$72/$D$20</f>
        <v>152.9</v>
      </c>
      <c r="R82" s="49"/>
      <c r="S82" s="28">
        <f>($D$19*$D$8-$D$33)*S$72/$D$20</f>
        <v>152.9</v>
      </c>
      <c r="T82" s="49"/>
      <c r="U82" s="28">
        <f>($D$19*$D$8-$D$33)*U$72/$D$20</f>
        <v>152.9</v>
      </c>
      <c r="V82" s="49"/>
      <c r="W82" s="28">
        <f>($D$19*$D$8-$D$33)*W$72/$D$20</f>
        <v>152.9</v>
      </c>
      <c r="X82" s="49"/>
      <c r="Y82" s="28">
        <f>($D$19*$D$8-$D$33)*Y$72/$D$20</f>
        <v>152.9</v>
      </c>
      <c r="Z82" s="49"/>
      <c r="AA82" s="28">
        <f>($D$19*$D$8-$D$33)*AA$72/$D$20</f>
        <v>305.8</v>
      </c>
      <c r="AB82" s="49"/>
      <c r="AC82" s="28">
        <f>($D$19*$D$8-$D$33)*AC$72/$D$20</f>
        <v>0</v>
      </c>
      <c r="AD82" s="49"/>
      <c r="AE82" s="28">
        <f>($D$19*$D$8-$D$33)*AE$72/$D$20</f>
        <v>305.8</v>
      </c>
      <c r="AF82" s="49"/>
      <c r="AG82" s="28">
        <f>($D$19*$D$8-$D$33)*AG$72/$D$20</f>
        <v>0</v>
      </c>
      <c r="AH82" s="49"/>
      <c r="AI82" s="28">
        <f>($D$19*$D$8-$D$33)*AI$72/$D$20</f>
        <v>305.8</v>
      </c>
      <c r="AJ82" s="49"/>
      <c r="AK82" s="28">
        <f>($D$19*$D$8-$D$33)*AK$72/$D$20</f>
        <v>152.9</v>
      </c>
      <c r="AL82" s="49"/>
      <c r="AM82" s="28">
        <f>($D$19*$D$8-$D$33)*AM$72/$D$20</f>
        <v>152.9</v>
      </c>
      <c r="AN82" s="49"/>
      <c r="AO82" s="28">
        <f>($D$19*$D$8-$D$33)*AO$72/$D$20</f>
        <v>0</v>
      </c>
      <c r="AP82" s="49"/>
      <c r="AQ82" s="28">
        <f>($D$19*$D$8-$D$33)*AQ$72/$D$20</f>
        <v>152.9</v>
      </c>
      <c r="AR82" s="49"/>
      <c r="AS82" s="138">
        <f>($D$19*$D$8-$D$33)*AS$72/$D$20</f>
        <v>152.9</v>
      </c>
      <c r="AT82" s="125"/>
    </row>
    <row r="83" spans="1:46" ht="13">
      <c r="A83" s="132"/>
      <c r="B83" s="334"/>
      <c r="C83" s="336" t="s">
        <v>9</v>
      </c>
      <c r="D83" s="113">
        <f t="array" ref="D83">MAX(ABS(J83:AR83))</f>
        <v>1172.5999999999999</v>
      </c>
      <c r="E83" s="230" t="s">
        <v>78</v>
      </c>
      <c r="F83" s="3"/>
      <c r="G83" s="234"/>
      <c r="H83" s="205">
        <f>IF(G17&lt;&gt;1, D83+G19*$D$8-G82-G80, G19*$D$8-G82-G80)</f>
        <v>199.10000000000002</v>
      </c>
      <c r="I83" s="206"/>
      <c r="J83" s="205">
        <f>IF(I17&lt;&gt;1, H83+I19*$D$8-I82-I80, I19*$D$8-I82-I80)</f>
        <v>134.19999999999993</v>
      </c>
      <c r="K83" s="206"/>
      <c r="L83" s="205">
        <f>IF(K17&lt;&gt;1, J83+K19*$D$8-K82-K80, K19*$D$8-K82-K80)</f>
        <v>333.29999999999995</v>
      </c>
      <c r="M83" s="206"/>
      <c r="N83" s="205">
        <f>IF(M17&lt;&gt;1, L83+M19*$D$8-M82-M80, M19*$D$8-M82-M80)</f>
        <v>400.39999999999986</v>
      </c>
      <c r="O83" s="206"/>
      <c r="P83" s="205">
        <f>IF(O17&lt;&gt;1, N83+O19*$D$8-O82-O80, O19*$D$8-O82-O80)</f>
        <v>379.49999999999989</v>
      </c>
      <c r="Q83" s="206"/>
      <c r="R83" s="205">
        <f>IF(Q17&lt;&gt;1, P83+Q19*$D$8-Q82-Q80, Q19*$D$8-Q82-Q80)</f>
        <v>226.60000000000002</v>
      </c>
      <c r="S83" s="206"/>
      <c r="T83" s="205">
        <f>IF(S17&lt;&gt;1, R83+S19*$D$8-S82-S80, S19*$D$8-S82-S80)</f>
        <v>205.70000000000005</v>
      </c>
      <c r="U83" s="206"/>
      <c r="V83" s="205">
        <f>IF(U17&lt;&gt;1, T83+U19*$D$8-U82-U80, U19*$D$8-U82-U80)</f>
        <v>-79.199999999999932</v>
      </c>
      <c r="W83" s="206"/>
      <c r="X83" s="205">
        <f>IF(W17&lt;&gt;1, V83+W19*$D$8-W82-W80, W19*$D$8-W82-W80)</f>
        <v>-364.09999999999991</v>
      </c>
      <c r="Y83" s="214"/>
      <c r="Z83" s="205">
        <f>IF(Y17&lt;&gt;1, X83+Y19*$D$8-Y82-Y80, Y19*$D$8-Y82-Y80)</f>
        <v>-648.99999999999989</v>
      </c>
      <c r="AA83" s="206"/>
      <c r="AB83" s="205">
        <f>IF(AA17&lt;&gt;1, Z83+AA19*$D$8-AA82-AA80, AA19*$D$8-AA82-AA80)</f>
        <v>-1086.8</v>
      </c>
      <c r="AC83" s="206"/>
      <c r="AD83" s="205">
        <f>IF(AC17&lt;&gt;1, AB83+AC19*$D$8-AC82-AC80, AC19*$D$8-AC82-AC80)</f>
        <v>-954.8</v>
      </c>
      <c r="AE83" s="206"/>
      <c r="AF83" s="205">
        <f>IF(AE17&lt;&gt;1, AD83+AE19*$D$8-AE82-AE80, AE19*$D$8-AE82-AE80)</f>
        <v>-1172.5999999999999</v>
      </c>
      <c r="AG83" s="206"/>
      <c r="AH83" s="205">
        <f>IF(AG17&lt;&gt;1, AF83+AG19*$D$8-AG82-AG80, AG19*$D$8-AG82-AG80)</f>
        <v>-820.59999999999991</v>
      </c>
      <c r="AI83" s="206"/>
      <c r="AJ83" s="205">
        <f>IF(AI17&lt;&gt;1, AH83+AI19*$D$8-AI82-AI80, AI19*$D$8-AI82-AI80)</f>
        <v>-1038.3999999999999</v>
      </c>
      <c r="AK83" s="263"/>
      <c r="AL83" s="205">
        <f>IF(AK17&lt;&gt;1, AJ83+AK19*$D$8-AK82-AK80, AK19*$D$8-AK82-AK80)</f>
        <v>-839.29999999999984</v>
      </c>
      <c r="AM83" s="256"/>
      <c r="AN83" s="205">
        <f>IF(AM17&lt;&gt;1, AL83+AM19*$D$8-AM82-AM80, AM19*$D$8-AM82-AM80)</f>
        <v>-904.19999999999982</v>
      </c>
      <c r="AO83" s="256"/>
      <c r="AP83" s="205">
        <f>IF(AO17&lt;&gt;1, AN83+AO19*$D$8-AO82-AO80, AO19*$D$8-AO82-AO80)</f>
        <v>-266.19999999999982</v>
      </c>
      <c r="AQ83" s="256"/>
      <c r="AR83" s="205">
        <f>IF(AQ17&lt;&gt;1, AP83+AQ19*$D$8-AQ82-AQ80, AQ19*$D$8-AQ82-AQ80)</f>
        <v>-199.0999999999998</v>
      </c>
      <c r="AS83" s="267"/>
      <c r="AT83" s="129"/>
    </row>
    <row r="84" spans="1:46" ht="18" thickBot="1">
      <c r="A84" s="132"/>
      <c r="B84" s="335"/>
      <c r="C84" s="337"/>
      <c r="D84" s="231">
        <f t="array" ref="D84">SUM(ABS(H83:AR83))/(Frames_Present-1)</f>
        <v>539.63684210526321</v>
      </c>
      <c r="E84" s="232" t="s">
        <v>79</v>
      </c>
      <c r="H84" s="43" t="str">
        <f>IF(I$21="","",IF(H83&gt;0,"ð","ï"))</f>
        <v>ð</v>
      </c>
      <c r="I84" s="108"/>
      <c r="J84" s="43" t="str">
        <f>IF(K$21="","",IF(J83&gt;0,"ð","ï"))</f>
        <v>ð</v>
      </c>
      <c r="K84" s="108"/>
      <c r="L84" s="43" t="str">
        <f>IF(M$21="","",IF(L83&gt;0,"ð","ï"))</f>
        <v>ð</v>
      </c>
      <c r="M84" s="108"/>
      <c r="N84" s="43" t="str">
        <f>IF(O$21="","",IF(N83&gt;0,"ð","ï"))</f>
        <v>ð</v>
      </c>
      <c r="O84" s="108"/>
      <c r="P84" s="43" t="str">
        <f>IF(Q$21="","",IF(P83&gt;0,"ð","ï"))</f>
        <v>ð</v>
      </c>
      <c r="Q84" s="108"/>
      <c r="R84" s="43" t="str">
        <f>IF(S$21="","",IF(R83&gt;0,"ð","ï"))</f>
        <v>ð</v>
      </c>
      <c r="S84" s="108"/>
      <c r="T84" s="43" t="str">
        <f>IF(U$21="","",IF(T83&gt;0,"ð","ï"))</f>
        <v>ð</v>
      </c>
      <c r="U84" s="108"/>
      <c r="V84" s="43" t="str">
        <f>IF(W$21="","",IF(V83&gt;0,"ð","ï"))</f>
        <v>ï</v>
      </c>
      <c r="W84" s="108"/>
      <c r="X84" s="43" t="str">
        <f>IF(Y$21="","",IF(X83&gt;0,"ð","ï"))</f>
        <v>ï</v>
      </c>
      <c r="Y84" s="2"/>
      <c r="Z84" s="43" t="str">
        <f>IF(AA$21="","",IF(Z83&gt;0,"ð","ï"))</f>
        <v>ï</v>
      </c>
      <c r="AA84" s="108"/>
      <c r="AB84" s="43" t="str">
        <f>IF(AC$21="","",IF(AB83&gt;0,"ð","ï"))</f>
        <v>ï</v>
      </c>
      <c r="AC84" s="108"/>
      <c r="AD84" s="43" t="str">
        <f>IF(AE$21="","",IF(AD83&gt;0,"ð","ï"))</f>
        <v>ï</v>
      </c>
      <c r="AE84" s="108"/>
      <c r="AF84" s="43" t="str">
        <f>IF(AG$21="","",IF(AF83&gt;0,"ð","ï"))</f>
        <v>ï</v>
      </c>
      <c r="AG84" s="108"/>
      <c r="AH84" s="43" t="str">
        <f>IF(AI$21="","",IF(AH83&gt;0,"ð","ï"))</f>
        <v>ï</v>
      </c>
      <c r="AI84" s="108"/>
      <c r="AJ84" s="43" t="str">
        <f>IF(AK$21="","",IF(AJ83&gt;0,"ð","ï"))</f>
        <v>ï</v>
      </c>
      <c r="AK84" s="2"/>
      <c r="AL84" s="43" t="str">
        <f>IF(AM$21="","",IF(AL83&gt;0,"ð","ï"))</f>
        <v>ï</v>
      </c>
      <c r="AM84" s="2"/>
      <c r="AN84" s="43" t="str">
        <f>IF(AO$21="","",IF(AN83&gt;0,"ð","ï"))</f>
        <v>ï</v>
      </c>
      <c r="AO84" s="2"/>
      <c r="AP84" s="43" t="str">
        <f>IF(AQ$21="","",IF(AP83&gt;0,"ð","ï"))</f>
        <v>ï</v>
      </c>
      <c r="AQ84" s="2"/>
      <c r="AR84" s="43" t="str">
        <f>IF(AS$21="","",IF(AR83&gt;0,"ð","ï"))</f>
        <v>ï</v>
      </c>
      <c r="AS84" s="114"/>
      <c r="AT84" s="129"/>
    </row>
    <row r="85" spans="1:46" ht="13" thickBot="1">
      <c r="A85" s="132"/>
      <c r="B85" s="44"/>
      <c r="C85" s="45"/>
      <c r="D85" s="228" t="s">
        <v>84</v>
      </c>
      <c r="E85" s="51"/>
      <c r="F85" s="45"/>
      <c r="G85" s="45"/>
      <c r="H85" s="45"/>
      <c r="I85" s="45"/>
      <c r="J85" s="45"/>
      <c r="K85" s="45"/>
      <c r="L85" s="45"/>
      <c r="M85" s="45"/>
      <c r="N85" s="45"/>
      <c r="O85" s="45"/>
      <c r="P85" s="45"/>
      <c r="Q85" s="45"/>
      <c r="R85" s="45"/>
      <c r="S85" s="64"/>
      <c r="T85" s="45"/>
      <c r="U85" s="45"/>
      <c r="V85" s="45"/>
      <c r="W85" s="45"/>
      <c r="X85" s="45"/>
      <c r="Y85" s="45"/>
      <c r="Z85" s="45"/>
      <c r="AA85" s="45"/>
      <c r="AB85" s="45"/>
      <c r="AC85" s="45"/>
      <c r="AD85" s="45"/>
      <c r="AE85" s="64"/>
      <c r="AF85" s="45"/>
      <c r="AG85" s="45"/>
      <c r="AH85" s="45"/>
      <c r="AI85" s="45"/>
      <c r="AJ85" s="45"/>
      <c r="AK85" s="45"/>
      <c r="AL85" s="45"/>
      <c r="AM85" s="45"/>
      <c r="AN85" s="45"/>
      <c r="AO85" s="45"/>
      <c r="AP85" s="45"/>
      <c r="AQ85" s="45"/>
      <c r="AR85" s="45"/>
      <c r="AS85" s="115"/>
      <c r="AT85" s="149"/>
    </row>
    <row r="86" spans="1:46" s="51" customFormat="1" ht="13" thickBot="1">
      <c r="A86" s="133"/>
      <c r="B86" s="134"/>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0"/>
    </row>
    <row r="87" spans="1:46">
      <c r="A87"/>
      <c r="B87" s="21"/>
      <c r="C87" s="25"/>
      <c r="D87" s="25"/>
      <c r="E87" s="25"/>
      <c r="F87" s="26"/>
      <c r="G87" s="25"/>
      <c r="H87" s="25"/>
      <c r="I87" s="25"/>
      <c r="J87" s="25"/>
      <c r="K87" s="25"/>
      <c r="L87" s="25"/>
      <c r="M87" s="25"/>
      <c r="N87" s="25"/>
      <c r="O87" s="25"/>
      <c r="P87" s="25"/>
      <c r="Q87" s="25"/>
      <c r="R87" s="25"/>
      <c r="S87" s="25"/>
      <c r="T87" s="25"/>
      <c r="U87" s="25"/>
      <c r="V87" s="25"/>
      <c r="W87" s="25"/>
      <c r="X87" s="25"/>
      <c r="Y87" s="25"/>
      <c r="Z87" s="25"/>
      <c r="AA87" s="21"/>
      <c r="AB87" s="21"/>
      <c r="AC87" s="21"/>
      <c r="AD87" s="21"/>
      <c r="AE87" s="21"/>
      <c r="AF87" s="21"/>
      <c r="AT87"/>
    </row>
    <row r="88" spans="1:46" ht="13" thickBot="1">
      <c r="A88"/>
      <c r="B88" s="21"/>
      <c r="C88" s="21"/>
      <c r="D88" s="21"/>
      <c r="E88" s="21"/>
      <c r="F88" s="21"/>
      <c r="G88" s="21"/>
      <c r="H88" s="21"/>
      <c r="I88" s="27"/>
      <c r="J88" s="27"/>
      <c r="K88" s="25"/>
      <c r="L88" s="25"/>
      <c r="M88" s="25"/>
      <c r="N88" s="25"/>
      <c r="O88" s="25"/>
      <c r="P88" s="25"/>
      <c r="Q88" s="25"/>
      <c r="R88" s="25"/>
      <c r="S88" s="25"/>
      <c r="T88" s="25"/>
      <c r="U88" s="25"/>
      <c r="V88" s="25"/>
      <c r="W88" s="25"/>
      <c r="X88" s="25"/>
      <c r="Y88" s="25"/>
      <c r="Z88" s="25"/>
      <c r="AA88" s="21"/>
      <c r="AB88" s="21"/>
      <c r="AC88" s="21"/>
      <c r="AD88" s="21"/>
      <c r="AE88" s="21"/>
      <c r="AF88" s="21"/>
      <c r="AT88"/>
    </row>
    <row r="89" spans="1:46" ht="13.5" thickBot="1">
      <c r="A89" s="152"/>
      <c r="B89" s="146" t="str">
        <f>IF(RectifierPositions_Sys=Rectifiers_InstalledSys, "No Rectifier Moves Possible - All Rectifiers Positions Filled",  "Rectifiers Moved to Balanced in Float")</f>
        <v>Rectifiers Moved to Balanced in Float</v>
      </c>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82"/>
    </row>
    <row r="90" spans="1:46" ht="13">
      <c r="A90" s="132"/>
      <c r="B90" s="142"/>
      <c r="C90" s="143"/>
      <c r="D90" s="143"/>
      <c r="E90" s="143"/>
      <c r="F90" s="144"/>
      <c r="G90" s="112"/>
      <c r="H90" s="112"/>
      <c r="I90" s="112"/>
      <c r="J90" s="112"/>
      <c r="K90" s="112"/>
      <c r="L90" s="112"/>
      <c r="M90" s="112"/>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50"/>
      <c r="AT90" s="129"/>
    </row>
    <row r="91" spans="1:46" ht="13">
      <c r="A91" s="132"/>
      <c r="B91" s="338" t="s">
        <v>0</v>
      </c>
      <c r="C91" s="339"/>
      <c r="D91" s="92" t="str">
        <f>Frames_Sys</f>
        <v>System</v>
      </c>
      <c r="E91" s="3"/>
      <c r="F91" s="235"/>
      <c r="G91" s="89">
        <v>1</v>
      </c>
      <c r="H91" s="24"/>
      <c r="I91" s="89">
        <v>2</v>
      </c>
      <c r="J91" s="24"/>
      <c r="K91" s="89">
        <v>3</v>
      </c>
      <c r="L91" s="24"/>
      <c r="M91" s="89">
        <v>4</v>
      </c>
      <c r="N91" s="24"/>
      <c r="O91" s="89">
        <v>5</v>
      </c>
      <c r="P91" s="24"/>
      <c r="Q91" s="89">
        <v>6</v>
      </c>
      <c r="R91" s="24"/>
      <c r="S91" s="89">
        <v>7</v>
      </c>
      <c r="T91" s="24"/>
      <c r="U91" s="89">
        <v>8</v>
      </c>
      <c r="V91" s="24"/>
      <c r="W91" s="89">
        <v>9</v>
      </c>
      <c r="X91" s="24"/>
      <c r="Y91" s="222">
        <v>10</v>
      </c>
      <c r="Z91" s="216"/>
      <c r="AA91" s="89">
        <v>11</v>
      </c>
      <c r="AB91" s="24"/>
      <c r="AC91" s="89">
        <v>12</v>
      </c>
      <c r="AD91" s="24"/>
      <c r="AE91" s="89">
        <v>13</v>
      </c>
      <c r="AF91" s="24"/>
      <c r="AG91" s="89">
        <v>14</v>
      </c>
      <c r="AH91" s="24"/>
      <c r="AI91" s="89">
        <v>15</v>
      </c>
      <c r="AJ91" s="260"/>
      <c r="AK91" s="222">
        <v>16</v>
      </c>
      <c r="AL91" s="254"/>
      <c r="AM91" s="222">
        <v>17</v>
      </c>
      <c r="AN91" s="254"/>
      <c r="AO91" s="222">
        <v>18</v>
      </c>
      <c r="AP91" s="254"/>
      <c r="AQ91" s="222">
        <v>19</v>
      </c>
      <c r="AR91" s="254"/>
      <c r="AS91" s="265">
        <v>20</v>
      </c>
      <c r="AT91" s="121"/>
    </row>
    <row r="92" spans="1:46">
      <c r="A92" s="132"/>
      <c r="B92" s="338" t="s">
        <v>2</v>
      </c>
      <c r="C92" s="339"/>
      <c r="D92" s="102">
        <f>SUM(G92:AS92)</f>
        <v>72</v>
      </c>
      <c r="G92" s="195">
        <f>MAX(MAX(MIN(ROUND(Rectifiers_InstalledSys * Load_Frame / Load_SysFloat + IF(FrameNumber &lt;&gt;1, SUM(C93:$G93),0),0),G$18) ), (($D$19-IF(FrameNumber &lt;&gt;1, SUM(C$92:$G$92),0))-SUM(I$18:$AS$18))*(($D$19-IF(G$17 &lt;&gt;1, SUM(C$92:$G$92),0)) &gt;= SUM(I$18:$AS$18)))</f>
        <v>3</v>
      </c>
      <c r="H92" s="196"/>
      <c r="I92" s="195">
        <f>MAX(MAX(MIN(ROUND(Rectifiers_InstalledSys * Load_Frame / Load_SysFloat + IF(FrameNumber &lt;&gt;1, SUM($G93:G93),0),0),I$18) ), (($D$19-IF(FrameNumber &lt;&gt;1, SUM($G$92:G$92),0))-SUM(K$18:$AS$18))*(($D$19-IF(I$17 &lt;&gt;1, SUM($G$92:G$92),0)) &gt;= SUM(K$18:$AS$18)))</f>
        <v>4</v>
      </c>
      <c r="J92" s="196"/>
      <c r="K92" s="195">
        <f>MAX(MAX(MIN(ROUND(Rectifiers_InstalledSys * Load_Frame / Load_SysFloat + IF(FrameNumber &lt;&gt;1, SUM($G93:I93),0),0),K$18) ), (($D$19-IF(FrameNumber &lt;&gt;1, SUM($G$92:I$92),0))-SUM(M$18:$AS$18))*(($D$19-IF(K$17 &lt;&gt;1, SUM($G$92:I$92),0)) &gt;= SUM(M$18:$AS$18)))</f>
        <v>3</v>
      </c>
      <c r="L92" s="196"/>
      <c r="M92" s="195">
        <f>MAX(MAX(MIN(ROUND(Rectifiers_InstalledSys * Load_Frame / Load_SysFloat + IF(FrameNumber &lt;&gt;1, SUM($G93:K93),0),0),M$18) ), (($D$19-IF(FrameNumber &lt;&gt;1, SUM($G$92:K$92),0))-SUM(O$18:$AS$18))*(($D$19-IF(M$17 &lt;&gt;1, SUM($G$92:K$92),0)) &gt;= SUM(O$18:$AS$18)))</f>
        <v>4</v>
      </c>
      <c r="N92" s="196"/>
      <c r="O92" s="195">
        <f>MAX(MAX(MIN(ROUND(Rectifiers_InstalledSys * Load_Frame / Load_SysFloat + IF(FrameNumber &lt;&gt;1, SUM($G93:M93),0),0),O$18) ), (($D$19-IF(FrameNumber &lt;&gt;1, SUM($G$92:M$92),0))-SUM(Q$18:$AS$18))*(($D$19-IF(O$17 &lt;&gt;1, SUM($G$92:M$92),0)) &gt;= SUM(Q$18:$AS$18)))</f>
        <v>3</v>
      </c>
      <c r="P92" s="196"/>
      <c r="Q92" s="195">
        <f>MAX(MAX(MIN(ROUND(Rectifiers_InstalledSys * Load_Frame / Load_SysFloat + IF(FrameNumber &lt;&gt;1, SUM($G93:O93),0),0),Q$18) ), (($D$19-IF(FrameNumber &lt;&gt;1, SUM($G$92:O$92),0))-SUM(S$18:$AS$18))*(($D$19-IF(Q$17 &lt;&gt;1, SUM($G$92:O$92),0)) &gt;= SUM(S$18:$AS$18)))</f>
        <v>4</v>
      </c>
      <c r="R92" s="196"/>
      <c r="S92" s="195">
        <f>MAX(MAX(MIN(ROUND(Rectifiers_InstalledSys * Load_Frame / Load_SysFloat + IF(FrameNumber &lt;&gt;1, SUM($G93:Q93),0),0),S$18) ), (($D$19-IF(FrameNumber &lt;&gt;1, SUM($G$92:Q$92),0))-SUM(U$18:$AS$18))*(($D$19-IF(S$17 &lt;&gt;1, SUM($G$92:Q$92),0)) &gt;= SUM(U$18:$AS$18)))</f>
        <v>3</v>
      </c>
      <c r="T92" s="196"/>
      <c r="U92" s="195">
        <f>MAX(MAX(MIN(ROUND(Rectifiers_InstalledSys * Load_Frame / Load_SysFloat + IF(FrameNumber &lt;&gt;1, SUM($G93:S93),0),0),U$18) ), (($D$19-IF(FrameNumber &lt;&gt;1, SUM($G$92:S$92),0))-SUM(W$18:$AS$18))*(($D$19-IF(U$17 &lt;&gt;1, SUM($G$92:S$92),0)) &gt;= SUM(W$18:$AS$18)))</f>
        <v>4</v>
      </c>
      <c r="V92" s="196"/>
      <c r="W92" s="195">
        <f>MAX(MAX(MIN(ROUND(Rectifiers_InstalledSys * Load_Frame / Load_SysFloat + IF(FrameNumber &lt;&gt;1, SUM($G93:U93),0),0),W$18) ), (($D$19-IF(FrameNumber &lt;&gt;1, SUM($G$92:U$92),0))-SUM(Y$18:$AS$18))*(($D$19-IF(W$17 &lt;&gt;1, SUM($G$92:U$92),0)) &gt;= SUM(Y$18:$AS$18)))</f>
        <v>4</v>
      </c>
      <c r="X92" s="196"/>
      <c r="Y92" s="195">
        <f>MAX(MAX(MIN(ROUND(Rectifiers_InstalledSys * Load_Frame / Load_SysFloat + IF(FrameNumber &lt;&gt;1, SUM($G93:W93),0),0),Y$18) ), (($D$19-IF(FrameNumber &lt;&gt;1, SUM($G$92:W$92),0))-SUM(AA$18:$AS$18))*(($D$19-IF(Y$17 &lt;&gt;1, SUM($G$92:W$92),0)) &gt;= SUM(AA$18:$AS$18)))</f>
        <v>4</v>
      </c>
      <c r="Z92" s="217"/>
      <c r="AA92" s="195">
        <f>MAX(MAX(MIN(ROUND(Rectifiers_InstalledSys * Load_Frame / Load_SysFloat + IF(FrameNumber &lt;&gt;1, SUM($G93:Y93),0),0),AA$18) ), (($D$19-IF(FrameNumber &lt;&gt;1, SUM($G$92:Y$92),0))-SUM(AC$18:$AS$18))*(($D$19-IF(AA$17 &lt;&gt;1, SUM($G$92:Y$92),0)) &gt;= SUM(AC$18:$AS$18)))</f>
        <v>4</v>
      </c>
      <c r="AB92" s="196"/>
      <c r="AC92" s="195">
        <f>MAX(MAX(MIN(ROUND(Rectifiers_InstalledSys * Load_Frame / Load_SysFloat + IF(FrameNumber &lt;&gt;1, SUM($G93:AA93),0),0),AC$18) ), (($D$19-IF(FrameNumber &lt;&gt;1, SUM($G$92:AA$92),0))-SUM(AE$18:$AS$18))*(($D$19-IF(AC$17 &lt;&gt;1, SUM($G$92:AA$92),0)) &gt;= SUM(AE$18:$AS$18)))</f>
        <v>4</v>
      </c>
      <c r="AD92" s="196"/>
      <c r="AE92" s="195">
        <f>MAX(MAX(MIN(ROUND(Rectifiers_InstalledSys * Load_Frame / Load_SysFloat + IF(FrameNumber &lt;&gt;1, SUM($G93:AC93),0),0),AE$18) ), (($D$19-IF(FrameNumber &lt;&gt;1, SUM($G$92:AC$92),0))-SUM(AG$18:$AS$18))*(($D$19-IF(AE$17 &lt;&gt;1, SUM($G$92:AC$92),0)) &gt;= SUM(AG$18:$AS$18)))</f>
        <v>4</v>
      </c>
      <c r="AF92" s="196"/>
      <c r="AG92" s="195">
        <f>MAX(MAX(MIN(ROUND(Rectifiers_InstalledSys * Load_Frame / Load_SysFloat + IF(FrameNumber &lt;&gt;1, SUM($G93:AE93),0),0),AG$18) ), (($D$19-IF(FrameNumber &lt;&gt;1, SUM($G$92:AE$92),0))-SUM(AI$18:$AS$18))*(($D$19-IF(AG$17 &lt;&gt;1, SUM($G$92:AE$92),0)) &gt;= SUM(AI$18:$AS$18)))</f>
        <v>4</v>
      </c>
      <c r="AH92" s="196"/>
      <c r="AI92" s="195">
        <f>MAX(MAX(MIN(ROUND(Rectifiers_InstalledSys * Load_Frame / Load_SysFloat + IF(FrameNumber &lt;&gt;1, SUM($G93:AG93),0),0),AI$18) ), (($D$19-IF(FrameNumber &lt;&gt;1, SUM($G$92:AG$92),0))-SUM($AK$18:AS$18))*(($D$19-IF(AI$17 &lt;&gt;1, SUM($G$92:AG$92),0)) &gt;= SUM($AK$18:AS$18)))</f>
        <v>4</v>
      </c>
      <c r="AJ92" s="261"/>
      <c r="AK92" s="195">
        <f>MAX(MAX(MIN(ROUND(Rectifiers_InstalledSys * Load_Frame / Load_SysFloat + IF(FrameNumber &lt;&gt;1, SUM($G93:AI93),0),0),AK$18) ), (($D$19-IF(FrameNumber &lt;&gt;1, SUM($G$92:AI$92),0))-SUM($AM$18:AS$18))*(($D$19-IF(AK$17 &lt;&gt;1, SUM($G$92:AI$92),0)) &gt;= SUM($AM$18:AS$18)))</f>
        <v>3</v>
      </c>
      <c r="AL92" s="255"/>
      <c r="AM92" s="195">
        <f>MAX(MAX(MIN(ROUND(Rectifiers_InstalledSys * Load_Frame / Load_SysFloat + IF(FrameNumber &lt;&gt;1, SUM($G93:AK93),0),0),AM$18) ), (($D$19-IF(FrameNumber &lt;&gt;1, SUM($G$92:AK$92),0))-SUM($AO$18:AS$18))*(($D$19-IF(AM$17 &lt;&gt;1, SUM($G$92:AK$92),0)) &gt;= SUM($AO$18:AS$18)))</f>
        <v>4</v>
      </c>
      <c r="AN92" s="255"/>
      <c r="AO92" s="195">
        <f>MAX(MAX(MIN(ROUND(Rectifiers_InstalledSys * Load_Frame / Load_SysFloat + IF(FrameNumber &lt;&gt;1, SUM($G93:AM93),0),0),AO$18) ), (($D$19-IF(FrameNumber &lt;&gt;1, SUM($G$92:AM$92),0))-SUM($AQ$18:AS$18))*(($D$19-IF(AO$17 &lt;&gt;1, SUM($G$92:AM$92),0)) &gt;= SUM($AQ$18:AS$18)))</f>
        <v>2</v>
      </c>
      <c r="AP92" s="255"/>
      <c r="AQ92" s="195">
        <f>MAX(MAX(MIN(ROUND(Rectifiers_InstalledSys * Load_Frame / Load_SysFloat + IF(FrameNumber &lt;&gt;1, SUM($G93:AO93),0),0),AQ$18) ), (($D$19-IF(FrameNumber &lt;&gt;1, SUM($G$92:AO$92),0))-SUM($AS$18:AS$18))*(($D$19-IF(AQ$17 &lt;&gt;1, SUM($G$92:AO$92),0)) &gt;= SUM($AS$18:AS$18)))</f>
        <v>4</v>
      </c>
      <c r="AR92" s="255"/>
      <c r="AS92" s="197">
        <f>MAX(MAX(MIN(ROUND(Rectifiers_InstalledSys * Load_Frame / Load_SysFloat + IF(FrameNumber &lt;&gt;1, SUM($G93:AQ93),0),0),AS$18) ), (($D$19-IF(FrameNumber &lt;&gt;1, SUM($G$92:AQ$92),0))-SUM($AK$18:BC$18))*(($D$19-IF(AS$17 &lt;&gt;1, SUM($G$92:AQ$92),0)) &gt;= SUM($AK$18:BC$18)))</f>
        <v>3</v>
      </c>
      <c r="AT92" s="139"/>
    </row>
    <row r="93" spans="1:46" hidden="1">
      <c r="A93" s="132"/>
      <c r="B93" s="352" t="s">
        <v>26</v>
      </c>
      <c r="C93" s="353"/>
      <c r="D93" s="103">
        <f>SUM(G93:AK93)</f>
        <v>0.48364888123924032</v>
      </c>
      <c r="G93" s="71">
        <f>$D$19*G$23/$D$23 - G92</f>
        <v>-2.5817555938037806E-2</v>
      </c>
      <c r="H93" s="67"/>
      <c r="I93" s="71">
        <f>$D$19*I$23/$D$23 - I92</f>
        <v>0.46127366609294285</v>
      </c>
      <c r="J93" s="67"/>
      <c r="K93" s="71">
        <f>$D$19*K$23/$D$23 - K92</f>
        <v>-2.5817555938037806E-2</v>
      </c>
      <c r="L93" s="67"/>
      <c r="M93" s="71">
        <f>$D$19*M$23/$D$23 - M92</f>
        <v>-0.28227194492254748</v>
      </c>
      <c r="N93" s="67"/>
      <c r="O93" s="71">
        <f>$D$19*O$23/$D$23 - O92</f>
        <v>-2.5817555938037806E-2</v>
      </c>
      <c r="P93" s="67"/>
      <c r="Q93" s="71">
        <f>$D$19*Q$23/$D$23 - Q92</f>
        <v>-0.28227194492254748</v>
      </c>
      <c r="R93" s="67"/>
      <c r="S93" s="71">
        <f>$D$19*S$23/$D$23 - S92</f>
        <v>-2.5817555938037806E-2</v>
      </c>
      <c r="T93" s="67"/>
      <c r="U93" s="71">
        <f>$D$19*U$23/$D$23 - U92</f>
        <v>0.46127366609294285</v>
      </c>
      <c r="V93" s="67"/>
      <c r="W93" s="71">
        <f>$D$19*W$23/$D$23 - W92</f>
        <v>0.46127366609294285</v>
      </c>
      <c r="X93" s="67"/>
      <c r="Y93" s="71">
        <f>$D$19*Y$23/$D$23 - Y92</f>
        <v>0.46127366609294285</v>
      </c>
      <c r="Z93" s="67"/>
      <c r="AA93" s="71">
        <f>$D$19*AA$23/$D$23 - AA92</f>
        <v>0.46127366609294285</v>
      </c>
      <c r="AB93" s="67"/>
      <c r="AC93" s="71">
        <f>$D$19*AC$23/$D$23 - AC92</f>
        <v>-1.0258175559380378</v>
      </c>
      <c r="AD93" s="67"/>
      <c r="AE93" s="71">
        <f>$D$19*AE$23/$D$23 - AE92</f>
        <v>0.46127366609294285</v>
      </c>
      <c r="AF93" s="67"/>
      <c r="AG93" s="71">
        <f>$D$19*AG$23/$D$23 - AG92</f>
        <v>-1.0258175559380378</v>
      </c>
      <c r="AH93" s="67"/>
      <c r="AI93" s="71">
        <f>$D$19*AI$23/$D$23 - AI92</f>
        <v>0.46127366609294285</v>
      </c>
      <c r="AJ93" s="67"/>
      <c r="AK93" s="71">
        <f>$D$19*AK$23/$D$23 - AK92</f>
        <v>-2.5817555938037806E-2</v>
      </c>
      <c r="AL93" s="67"/>
      <c r="AM93" s="71">
        <f>$D$19*AM$23/$D$23 - AM92</f>
        <v>0.46127366609294285</v>
      </c>
      <c r="AN93" s="67"/>
      <c r="AO93" s="71">
        <f>$D$19*AO$23/$D$23 - AO92</f>
        <v>-0.63683304647160077</v>
      </c>
      <c r="AP93" s="67"/>
      <c r="AQ93" s="71">
        <f>$D$19*AQ$23/$D$23 - AQ92</f>
        <v>-0.28227194492254748</v>
      </c>
      <c r="AR93" s="67"/>
      <c r="AS93" s="148">
        <f>$D$19*AS$23/$D$23 - AS92</f>
        <v>-2.5817555938037806E-2</v>
      </c>
      <c r="AT93" s="139"/>
    </row>
    <row r="94" spans="1:46">
      <c r="A94" s="132"/>
      <c r="B94" s="340" t="s">
        <v>3</v>
      </c>
      <c r="C94" s="341"/>
      <c r="D94" s="155">
        <f>SUM(G94:AS94)</f>
        <v>20</v>
      </c>
      <c r="G94" s="41">
        <f>G$20</f>
        <v>1</v>
      </c>
      <c r="H94" s="20"/>
      <c r="I94" s="41">
        <f>I$20</f>
        <v>1</v>
      </c>
      <c r="J94" s="20"/>
      <c r="K94" s="41">
        <f>K$20</f>
        <v>1</v>
      </c>
      <c r="L94" s="20"/>
      <c r="M94" s="41">
        <f>M$20</f>
        <v>1</v>
      </c>
      <c r="N94" s="20"/>
      <c r="O94" s="41">
        <f>O$20</f>
        <v>1</v>
      </c>
      <c r="P94" s="20"/>
      <c r="Q94" s="41">
        <f>Q$20</f>
        <v>1</v>
      </c>
      <c r="R94" s="20"/>
      <c r="S94" s="41">
        <f>S$20</f>
        <v>1</v>
      </c>
      <c r="T94" s="20"/>
      <c r="U94" s="41">
        <f>U$20</f>
        <v>1</v>
      </c>
      <c r="V94" s="20"/>
      <c r="W94" s="41">
        <f>W$20</f>
        <v>1</v>
      </c>
      <c r="X94" s="20"/>
      <c r="Y94" s="41">
        <f>Y$20</f>
        <v>1</v>
      </c>
      <c r="Z94" s="47"/>
      <c r="AA94" s="41">
        <f>AA$20</f>
        <v>1</v>
      </c>
      <c r="AB94" s="20"/>
      <c r="AC94" s="41">
        <f>AC$20</f>
        <v>1</v>
      </c>
      <c r="AD94" s="20"/>
      <c r="AE94" s="41">
        <f>AE$20</f>
        <v>1</v>
      </c>
      <c r="AF94" s="20"/>
      <c r="AG94" s="41">
        <f>AG$20</f>
        <v>1</v>
      </c>
      <c r="AH94" s="20"/>
      <c r="AI94" s="41">
        <f>AI$20</f>
        <v>1</v>
      </c>
      <c r="AJ94" s="262"/>
      <c r="AK94" s="41">
        <f>AK$20</f>
        <v>1</v>
      </c>
      <c r="AL94" s="39"/>
      <c r="AM94" s="41">
        <f>AM$20</f>
        <v>1</v>
      </c>
      <c r="AN94" s="39"/>
      <c r="AO94" s="41">
        <f>AO$20</f>
        <v>1</v>
      </c>
      <c r="AP94" s="39"/>
      <c r="AQ94" s="41">
        <f>AQ$20</f>
        <v>1</v>
      </c>
      <c r="AR94" s="39"/>
      <c r="AS94" s="154">
        <f>AS$20</f>
        <v>1</v>
      </c>
      <c r="AT94" s="139"/>
    </row>
    <row r="95" spans="1:46" hidden="1">
      <c r="A95" s="132"/>
      <c r="B95" s="34"/>
      <c r="C95" s="69" t="s">
        <v>38</v>
      </c>
      <c r="D95" s="66"/>
      <c r="G95" s="77">
        <f>SUM(G$18:$AK$18)</f>
        <v>64</v>
      </c>
      <c r="H95" s="75">
        <f>SUM(I$18:$AK$18)</f>
        <v>60</v>
      </c>
      <c r="I95" s="72"/>
      <c r="J95" s="75">
        <f>SUM(K$18:$AK$18)</f>
        <v>56</v>
      </c>
      <c r="K95" s="80"/>
      <c r="L95" s="75">
        <f>SUM(M$18:$AK$18)</f>
        <v>52</v>
      </c>
      <c r="M95" s="80"/>
      <c r="N95" s="75">
        <f>SUM(O$18:$AK$18)</f>
        <v>48</v>
      </c>
      <c r="O95" s="80"/>
      <c r="P95" s="75">
        <f>SUM(Q$18:$AK$18)</f>
        <v>44</v>
      </c>
      <c r="Q95" s="80"/>
      <c r="R95" s="75">
        <f>SUM(S$18:$AK$18)</f>
        <v>40</v>
      </c>
      <c r="S95" s="80"/>
      <c r="T95" s="75">
        <f>SUM(U$18:$AK$18)</f>
        <v>36</v>
      </c>
      <c r="U95" s="80"/>
      <c r="V95" s="75">
        <f>SUM(W$18:$AK$18)</f>
        <v>32</v>
      </c>
      <c r="W95" s="80"/>
      <c r="X95" s="75">
        <f>SUM(Y$18:$AK$18)</f>
        <v>28</v>
      </c>
      <c r="Y95" s="224"/>
      <c r="Z95" s="83">
        <f>SUM(AA$18:$AK$18)</f>
        <v>24</v>
      </c>
      <c r="AA95" s="80"/>
      <c r="AB95" s="75">
        <f>SUM(AC$18:$AK$18)</f>
        <v>20</v>
      </c>
      <c r="AC95" s="80"/>
      <c r="AD95" s="75">
        <f>SUM(AE$18:$AK$18)</f>
        <v>16</v>
      </c>
      <c r="AE95" s="80"/>
      <c r="AF95" s="75">
        <f>SUM(AG$18:$AK$18)</f>
        <v>12</v>
      </c>
      <c r="AG95" s="80"/>
      <c r="AH95" s="75">
        <f>SUM(AI$18:$AK$18)</f>
        <v>8</v>
      </c>
      <c r="AI95" s="80"/>
      <c r="AJ95" s="75">
        <f>SUM($AK$18:AK$18)</f>
        <v>4</v>
      </c>
      <c r="AK95" s="67"/>
      <c r="AL95" s="67">
        <f>SUM($AK$18:AM$18)</f>
        <v>8</v>
      </c>
      <c r="AM95" s="67"/>
      <c r="AN95" s="67">
        <f>SUM($AK$18:AO$18)</f>
        <v>12</v>
      </c>
      <c r="AO95" s="67"/>
      <c r="AP95" s="67">
        <f>SUM($AK$18:AQ$18)</f>
        <v>16</v>
      </c>
      <c r="AQ95" s="67"/>
      <c r="AR95" s="67">
        <f>SUM($AK$18:AS$18)</f>
        <v>20</v>
      </c>
      <c r="AS95" s="116"/>
      <c r="AT95" s="139"/>
    </row>
    <row r="96" spans="1:46" hidden="1">
      <c r="A96" s="132"/>
      <c r="B96" s="34"/>
      <c r="C96" s="65" t="s">
        <v>40</v>
      </c>
      <c r="D96" s="65"/>
      <c r="G96" s="78"/>
      <c r="H96" s="79">
        <f>SUM($G$93:G93)</f>
        <v>-2.5817555938037806E-2</v>
      </c>
      <c r="I96" s="73"/>
      <c r="J96" s="79">
        <f>SUM($G$93:I93)</f>
        <v>0.43545611015490504</v>
      </c>
      <c r="K96" s="81"/>
      <c r="L96" s="79">
        <f>SUM($G$93:K93)</f>
        <v>0.40963855421686723</v>
      </c>
      <c r="M96" s="81"/>
      <c r="N96" s="79">
        <f>SUM($G$93:M93)</f>
        <v>0.12736660929431975</v>
      </c>
      <c r="O96" s="81"/>
      <c r="P96" s="79">
        <f>SUM($G$93:O93)</f>
        <v>0.10154905335628195</v>
      </c>
      <c r="Q96" s="81"/>
      <c r="R96" s="79">
        <f>SUM($G$93:Q93)</f>
        <v>-0.18072289156626553</v>
      </c>
      <c r="S96" s="81"/>
      <c r="T96" s="79">
        <f>SUM($G$93:S93)</f>
        <v>-0.20654044750430334</v>
      </c>
      <c r="U96" s="81"/>
      <c r="V96" s="79">
        <f>SUM($G$93:U93)</f>
        <v>0.25473321858863951</v>
      </c>
      <c r="W96" s="81"/>
      <c r="X96" s="79">
        <f>SUM($G$93:W93)</f>
        <v>0.71600688468158236</v>
      </c>
      <c r="Y96" s="225"/>
      <c r="Z96" s="227">
        <f>SUM($G$93:Y93)</f>
        <v>1.1772805507745252</v>
      </c>
      <c r="AA96" s="81"/>
      <c r="AB96" s="79">
        <f>SUM($G$93:AA93)</f>
        <v>1.638554216867468</v>
      </c>
      <c r="AC96" s="81"/>
      <c r="AD96" s="79">
        <f>SUM($G$93:AC93)</f>
        <v>0.61273666092943024</v>
      </c>
      <c r="AE96" s="81"/>
      <c r="AF96" s="79">
        <f>SUM($G$93:AE93)</f>
        <v>1.0740103270223731</v>
      </c>
      <c r="AG96" s="81"/>
      <c r="AH96" s="79">
        <f>SUM($G$93:AG93)</f>
        <v>4.8192771084335284E-2</v>
      </c>
      <c r="AI96" s="81"/>
      <c r="AJ96" s="79">
        <f>SUM($G$93:AI93)</f>
        <v>0.50946643717727813</v>
      </c>
      <c r="AK96" s="225"/>
      <c r="AL96" s="270">
        <f>SUM($G$93:AK93)</f>
        <v>0.48364888123924032</v>
      </c>
      <c r="AM96" s="225"/>
      <c r="AN96" s="270">
        <f>SUM($G$93:AM93)</f>
        <v>0.94492254733218317</v>
      </c>
      <c r="AO96" s="225"/>
      <c r="AP96" s="270">
        <f>SUM($G$93:AO93)</f>
        <v>0.3080895008605824</v>
      </c>
      <c r="AQ96" s="225"/>
      <c r="AR96" s="270">
        <f>SUM($G$93:AQ93)</f>
        <v>2.581755593803492E-2</v>
      </c>
      <c r="AS96" s="119"/>
      <c r="AT96" s="150"/>
    </row>
    <row r="97" spans="1:46" hidden="1">
      <c r="A97" s="132"/>
      <c r="B97" s="34"/>
      <c r="C97" s="68" t="s">
        <v>39</v>
      </c>
      <c r="D97" s="66"/>
      <c r="G97" s="77"/>
      <c r="H97" s="71">
        <f>($D$19-SUM($G$92:G$92))</f>
        <v>69</v>
      </c>
      <c r="I97" s="74"/>
      <c r="J97" s="71">
        <f>($D$19-SUM($G$92:I$92))</f>
        <v>65</v>
      </c>
      <c r="K97" s="82"/>
      <c r="L97" s="71">
        <f>($D$19-SUM($G$92:K$92))</f>
        <v>62</v>
      </c>
      <c r="M97" s="82"/>
      <c r="N97" s="71">
        <f>($D$19-SUM($G$92:M$92))</f>
        <v>58</v>
      </c>
      <c r="O97" s="82"/>
      <c r="P97" s="71">
        <f>($D$19-SUM($G$92:O$92))</f>
        <v>55</v>
      </c>
      <c r="Q97" s="82"/>
      <c r="R97" s="71">
        <f>($D$19-SUM($G$92:Q$92))</f>
        <v>51</v>
      </c>
      <c r="S97" s="82"/>
      <c r="T97" s="71">
        <f>($D$19-SUM($G$92:S$92))</f>
        <v>48</v>
      </c>
      <c r="U97" s="82"/>
      <c r="V97" s="71">
        <f>($D$19-SUM($G$92:U$92))</f>
        <v>44</v>
      </c>
      <c r="W97" s="82"/>
      <c r="X97" s="71">
        <f>($D$19-SUM($G$92:W$92))</f>
        <v>40</v>
      </c>
      <c r="Y97" s="67"/>
      <c r="Z97" s="77">
        <f>($D$19-SUM($G$92:Y$92))</f>
        <v>36</v>
      </c>
      <c r="AA97" s="82"/>
      <c r="AB97" s="71">
        <f>($D$19-SUM($G$92:AA$92))</f>
        <v>32</v>
      </c>
      <c r="AC97" s="82"/>
      <c r="AD97" s="71">
        <f>($D$19-SUM($G$92:AC$92))</f>
        <v>28</v>
      </c>
      <c r="AE97" s="82"/>
      <c r="AF97" s="71">
        <f>($D$19-SUM($G$92:AE$92))</f>
        <v>24</v>
      </c>
      <c r="AG97" s="82"/>
      <c r="AH97" s="71">
        <f>($D$19-SUM($G$92:AG$92))</f>
        <v>20</v>
      </c>
      <c r="AI97" s="82"/>
      <c r="AJ97" s="71">
        <f>($D$19-SUM($G$92:AI$92))</f>
        <v>16</v>
      </c>
      <c r="AK97" s="67"/>
      <c r="AL97" s="67">
        <f>($D$19-SUM($G$92:AK$92))</f>
        <v>13</v>
      </c>
      <c r="AM97" s="67"/>
      <c r="AN97" s="67">
        <f>($D$19-SUM($G$92:AM$92))</f>
        <v>9</v>
      </c>
      <c r="AO97" s="67"/>
      <c r="AP97" s="67">
        <f>($D$19-SUM($G$92:AO$92))</f>
        <v>7</v>
      </c>
      <c r="AQ97" s="67"/>
      <c r="AR97" s="67">
        <f>($D$19-SUM($G$92:AQ$92))</f>
        <v>3</v>
      </c>
      <c r="AS97" s="116"/>
      <c r="AT97" s="139"/>
    </row>
    <row r="98" spans="1:46" hidden="1">
      <c r="A98" s="132"/>
      <c r="B98" s="34"/>
      <c r="C98" s="68" t="s">
        <v>37</v>
      </c>
      <c r="D98" s="66"/>
      <c r="G98" s="77"/>
      <c r="H98" s="72">
        <f>($D$19-SUM($G$92:G$92)-SUM(I$18:$AK$18))</f>
        <v>9</v>
      </c>
      <c r="I98" s="75"/>
      <c r="J98" s="72">
        <f>($D$19-SUM($G$92:I$92)-SUM(K$18:$AK$18))</f>
        <v>9</v>
      </c>
      <c r="K98" s="83"/>
      <c r="L98" s="72">
        <f>($D$19-SUM($G$92:K$92)-SUM(M$18:$AK$18))</f>
        <v>10</v>
      </c>
      <c r="M98" s="83"/>
      <c r="N98" s="72">
        <f>($D$19-SUM($G$92:M$92)-SUM(O$18:$AK$18))</f>
        <v>10</v>
      </c>
      <c r="O98" s="83"/>
      <c r="P98" s="72">
        <f>($D$19-SUM($G$92:O$92)-SUM(Q$18:$AK$18))</f>
        <v>11</v>
      </c>
      <c r="Q98" s="83"/>
      <c r="R98" s="72">
        <f>($D$19-SUM($G$92:Q$92)-SUM(S$18:$AK$18))</f>
        <v>11</v>
      </c>
      <c r="S98" s="83"/>
      <c r="T98" s="72">
        <f>($D$19-SUM($G$92:S$92)-SUM(U$18:$AK$18))</f>
        <v>12</v>
      </c>
      <c r="U98" s="83"/>
      <c r="V98" s="72">
        <f>($D$19-SUM($G$92:U$92)-SUM(W$18:$AK$18))</f>
        <v>12</v>
      </c>
      <c r="W98" s="83"/>
      <c r="X98" s="72">
        <f>($D$19-SUM($G$92:W$92)-SUM(Y$18:$AK$18))</f>
        <v>12</v>
      </c>
      <c r="Y98" s="226"/>
      <c r="Z98" s="80">
        <f>($D$19-SUM($G$92:Y$92)-SUM(AA$18:$AK$18))</f>
        <v>12</v>
      </c>
      <c r="AA98" s="83"/>
      <c r="AB98" s="72">
        <f>($D$19-SUM($G$92:AA$92)-SUM(AC$18:$AK$18))</f>
        <v>12</v>
      </c>
      <c r="AC98" s="83"/>
      <c r="AD98" s="72">
        <f>($D$19-SUM($G$92:AC$92)-SUM(AE$18:$AK$18))</f>
        <v>12</v>
      </c>
      <c r="AE98" s="83"/>
      <c r="AF98" s="72">
        <f>($D$19-SUM($G$92:AE$92)-SUM(AG$18:$AK$18))</f>
        <v>12</v>
      </c>
      <c r="AG98" s="83"/>
      <c r="AH98" s="72">
        <f>($D$19-SUM($G$92:AG$92)-SUM(AI$18:$AK$18))</f>
        <v>12</v>
      </c>
      <c r="AI98" s="83"/>
      <c r="AJ98" s="72">
        <f>($D$19-SUM($G$92:AI$92)-SUM($AK$18:AK$18))</f>
        <v>12</v>
      </c>
      <c r="AK98" s="226"/>
      <c r="AL98" s="67">
        <f>($D$19-SUM($G$92:AK$92)-SUM($AK$18:AM$18))</f>
        <v>5</v>
      </c>
      <c r="AM98" s="67"/>
      <c r="AN98" s="67">
        <f>($D$19-SUM($G$92:AM$92)-SUM($AK$18:AO$18))</f>
        <v>-3</v>
      </c>
      <c r="AO98" s="67"/>
      <c r="AP98" s="67">
        <f>($D$19-SUM($G$92:AO$92)-SUM($AK$18:AQ$18))</f>
        <v>-9</v>
      </c>
      <c r="AQ98" s="67"/>
      <c r="AR98" s="67">
        <f>($D$19-SUM($G$92:AQ$92)-SUM($AK$18:AS$18))</f>
        <v>-17</v>
      </c>
      <c r="AS98" s="116"/>
      <c r="AT98" s="139"/>
    </row>
    <row r="99" spans="1:46">
      <c r="A99" s="132"/>
      <c r="B99" s="35"/>
      <c r="AS99" s="61"/>
      <c r="AT99" s="151"/>
    </row>
    <row r="100" spans="1:46">
      <c r="A100" s="132"/>
      <c r="B100" s="333" t="s">
        <v>29</v>
      </c>
      <c r="C100" s="97" t="s">
        <v>1</v>
      </c>
      <c r="D100" s="96">
        <f>SUM(G100:AS100)</f>
        <v>11620</v>
      </c>
      <c r="G100" s="28">
        <f>G$23</f>
        <v>480</v>
      </c>
      <c r="H100" s="76"/>
      <c r="I100" s="28">
        <f>I$23</f>
        <v>720</v>
      </c>
      <c r="J100" s="23"/>
      <c r="K100" s="28">
        <f>K$23</f>
        <v>480</v>
      </c>
      <c r="L100" s="23"/>
      <c r="M100" s="28">
        <f>M$23</f>
        <v>600</v>
      </c>
      <c r="N100" s="23"/>
      <c r="O100" s="28">
        <f>O$23</f>
        <v>480</v>
      </c>
      <c r="P100" s="23"/>
      <c r="Q100" s="28">
        <f>Q$23</f>
        <v>600</v>
      </c>
      <c r="R100" s="23"/>
      <c r="S100" s="28">
        <f>S$23</f>
        <v>480</v>
      </c>
      <c r="T100" s="23"/>
      <c r="U100" s="28">
        <f>U$23</f>
        <v>720</v>
      </c>
      <c r="V100" s="23"/>
      <c r="W100" s="28">
        <f>W$23</f>
        <v>720</v>
      </c>
      <c r="X100" s="23"/>
      <c r="Y100" s="28">
        <f>Y$23</f>
        <v>720</v>
      </c>
      <c r="Z100" s="76"/>
      <c r="AA100" s="28">
        <f>AA$23</f>
        <v>720</v>
      </c>
      <c r="AB100" s="23"/>
      <c r="AC100" s="28">
        <f>AC$23</f>
        <v>480</v>
      </c>
      <c r="AD100" s="23"/>
      <c r="AE100" s="28">
        <f>AE$23</f>
        <v>720</v>
      </c>
      <c r="AF100" s="23"/>
      <c r="AG100" s="28">
        <f>AG$23</f>
        <v>480</v>
      </c>
      <c r="AH100" s="23"/>
      <c r="AI100" s="28">
        <f>AI$23</f>
        <v>720</v>
      </c>
      <c r="AJ100" s="257"/>
      <c r="AK100" s="28">
        <f>AK$23</f>
        <v>480</v>
      </c>
      <c r="AL100" s="2"/>
      <c r="AM100" s="28">
        <f>AM$23</f>
        <v>720</v>
      </c>
      <c r="AN100" s="2"/>
      <c r="AO100" s="28">
        <f>AO$23</f>
        <v>220</v>
      </c>
      <c r="AP100" s="2"/>
      <c r="AQ100" s="28">
        <f>AQ$23</f>
        <v>600</v>
      </c>
      <c r="AR100" s="2"/>
      <c r="AS100" s="138">
        <f>AS$23</f>
        <v>480</v>
      </c>
      <c r="AT100" s="125"/>
    </row>
    <row r="101" spans="1:46" ht="13" thickBot="1">
      <c r="A101" s="132"/>
      <c r="B101" s="334"/>
      <c r="C101" s="97" t="s">
        <v>5</v>
      </c>
      <c r="D101" s="96">
        <f>SUM(G101:AS101)</f>
        <v>11619.999999999996</v>
      </c>
      <c r="G101" s="28">
        <f>$D$24/$D$19*G92</f>
        <v>484.16666666666663</v>
      </c>
      <c r="H101" s="21"/>
      <c r="I101" s="28">
        <f>$D$24/$D$19*I92</f>
        <v>645.55555555555554</v>
      </c>
      <c r="J101" s="21"/>
      <c r="K101" s="28">
        <f>$D$24/$D$19*K92</f>
        <v>484.16666666666663</v>
      </c>
      <c r="L101" s="21"/>
      <c r="M101" s="28">
        <f>$D$24/$D$19*M92</f>
        <v>645.55555555555554</v>
      </c>
      <c r="N101" s="21"/>
      <c r="O101" s="28">
        <f>$D$24/$D$19*O92</f>
        <v>484.16666666666663</v>
      </c>
      <c r="P101" s="21"/>
      <c r="Q101" s="28">
        <f>$D$24/$D$19*Q92</f>
        <v>645.55555555555554</v>
      </c>
      <c r="R101" s="21"/>
      <c r="S101" s="28">
        <f>$D$24/$D$19*S92</f>
        <v>484.16666666666663</v>
      </c>
      <c r="T101" s="21"/>
      <c r="U101" s="28">
        <f>$D$24/$D$19*U92</f>
        <v>645.55555555555554</v>
      </c>
      <c r="V101" s="21"/>
      <c r="W101" s="28">
        <f>$D$24/$D$19*W92</f>
        <v>645.55555555555554</v>
      </c>
      <c r="X101" s="21"/>
      <c r="Y101" s="28">
        <f>$D$24/$D$19*Y92</f>
        <v>645.55555555555554</v>
      </c>
      <c r="Z101" s="21"/>
      <c r="AA101" s="28">
        <f>$D$24/$D$19*AA92</f>
        <v>645.55555555555554</v>
      </c>
      <c r="AB101" s="21"/>
      <c r="AC101" s="28">
        <f>$D$24/$D$19*AC92</f>
        <v>645.55555555555554</v>
      </c>
      <c r="AD101" s="21"/>
      <c r="AE101" s="28">
        <f>$D$24/$D$19*AE92</f>
        <v>645.55555555555554</v>
      </c>
      <c r="AF101" s="21"/>
      <c r="AG101" s="28">
        <f>$D$24/$D$19*AG92</f>
        <v>645.55555555555554</v>
      </c>
      <c r="AH101" s="21"/>
      <c r="AI101" s="28">
        <f>$D$24/$D$19*AI92</f>
        <v>645.55555555555554</v>
      </c>
      <c r="AJ101" s="21"/>
      <c r="AK101" s="28">
        <f>$D$24/$D$19*AK92</f>
        <v>484.16666666666663</v>
      </c>
      <c r="AL101" s="21"/>
      <c r="AM101" s="28">
        <f>$D$24/$D$19*AM92</f>
        <v>645.55555555555554</v>
      </c>
      <c r="AN101" s="21"/>
      <c r="AO101" s="28">
        <f>$D$24/$D$19*AO92</f>
        <v>322.77777777777777</v>
      </c>
      <c r="AP101" s="21"/>
      <c r="AQ101" s="28">
        <f>$D$24/$D$19*AQ92</f>
        <v>645.55555555555554</v>
      </c>
      <c r="AR101" s="21"/>
      <c r="AS101" s="138">
        <f>$D$24/$D$19*AS92</f>
        <v>484.16666666666663</v>
      </c>
      <c r="AT101" s="125"/>
    </row>
    <row r="102" spans="1:46" ht="13">
      <c r="A102" s="132"/>
      <c r="B102" s="334"/>
      <c r="C102" s="342" t="s">
        <v>9</v>
      </c>
      <c r="D102" s="113">
        <f t="array" ref="D102">MAX(ABS(J102:AR102))</f>
        <v>264.44444444444468</v>
      </c>
      <c r="E102" s="230" t="s">
        <v>78</v>
      </c>
      <c r="H102" s="205">
        <f>IF(G$17&lt;&gt;1, G101-G100+D102, G101-G100)</f>
        <v>4.1666666666666288</v>
      </c>
      <c r="I102" s="206"/>
      <c r="J102" s="205">
        <f>IF(I$17&lt;&gt;1, I101-I100+H102, I101-I100)</f>
        <v>-70.277777777777828</v>
      </c>
      <c r="K102" s="206"/>
      <c r="L102" s="205">
        <f>IF(K$17&lt;&gt;1, K101-K100+J102, K101-K100)</f>
        <v>-66.1111111111112</v>
      </c>
      <c r="M102" s="206"/>
      <c r="N102" s="205">
        <f>IF(M$17&lt;&gt;1, M101-M100+L102, M101-M100)</f>
        <v>-20.555555555555657</v>
      </c>
      <c r="O102" s="206"/>
      <c r="P102" s="205">
        <f>IF(O$17&lt;&gt;1, O101-O100+N102, O101-O100)</f>
        <v>-16.388888888889028</v>
      </c>
      <c r="Q102" s="206"/>
      <c r="R102" s="205">
        <f>IF(Q$17&lt;&gt;1, Q101-Q100+P102, Q101-Q100)</f>
        <v>29.166666666666515</v>
      </c>
      <c r="S102" s="206"/>
      <c r="T102" s="205">
        <f>IF(S$17&lt;&gt;1, S101-S100+R102, S101-S100)</f>
        <v>33.333333333333144</v>
      </c>
      <c r="U102" s="206"/>
      <c r="V102" s="205">
        <f>IF(U$17&lt;&gt;1, U101-U100+T102, U101-U100)</f>
        <v>-41.111111111111313</v>
      </c>
      <c r="W102" s="206"/>
      <c r="X102" s="205">
        <f>IF(W$17&lt;&gt;1, W101-W100+V102, W101-W100)</f>
        <v>-115.55555555555577</v>
      </c>
      <c r="Y102" s="214"/>
      <c r="Z102" s="205">
        <f>IF(Y$17&lt;&gt;1, Y101-Y100+X102, Y101-Y100)</f>
        <v>-190.00000000000023</v>
      </c>
      <c r="AA102" s="206"/>
      <c r="AB102" s="205">
        <f>IF(AA$17&lt;&gt;1, AA101-AA100+Z102, AA101-AA100)</f>
        <v>-264.44444444444468</v>
      </c>
      <c r="AC102" s="206"/>
      <c r="AD102" s="205">
        <f>IF(AC$17&lt;&gt;1, AC101-AC100+AB102, AC101-AC100)</f>
        <v>-98.888888888889142</v>
      </c>
      <c r="AE102" s="206"/>
      <c r="AF102" s="205">
        <f>IF(AE$17&lt;&gt;1, AE101-AE100+AD102, AE101-AE100)</f>
        <v>-173.3333333333336</v>
      </c>
      <c r="AG102" s="206"/>
      <c r="AH102" s="205">
        <f>IF(AG$17&lt;&gt;1, AG101-AG100+AF102, AG101-AG100)</f>
        <v>-7.7777777777780557</v>
      </c>
      <c r="AI102" s="206"/>
      <c r="AJ102" s="205">
        <f>IF(AI$17&lt;&gt;1, AI101-AI100+AH102, AI101-AI100)</f>
        <v>-82.222222222222513</v>
      </c>
      <c r="AK102" s="263"/>
      <c r="AL102" s="205">
        <f>IF(AK$17&lt;&gt;1, AK101-AK100+AJ102, AK101-AK100)</f>
        <v>-78.055555555555884</v>
      </c>
      <c r="AM102" s="256"/>
      <c r="AN102" s="205">
        <f>IF(AM$17&lt;&gt;1, AM101-AM100+AL102, AM101-AM100)</f>
        <v>-152.50000000000034</v>
      </c>
      <c r="AO102" s="256"/>
      <c r="AP102" s="205">
        <f>IF(AO$17&lt;&gt;1, AO101-AO100+AN102, AO101-AO100)</f>
        <v>-49.72222222222257</v>
      </c>
      <c r="AQ102" s="256"/>
      <c r="AR102" s="205">
        <f>IF(AQ$17&lt;&gt;1, AQ101-AQ100+AP102, AQ101-AQ100)</f>
        <v>-4.1666666666670267</v>
      </c>
      <c r="AS102" s="267"/>
      <c r="AT102" s="129"/>
    </row>
    <row r="103" spans="1:46" ht="18" thickBot="1">
      <c r="A103" s="132"/>
      <c r="B103" s="335"/>
      <c r="C103" s="351"/>
      <c r="D103" s="231">
        <f t="array" ref="D103">SUM(ABS(H102:AR102))/(Frames_Present-1)</f>
        <v>78.830409356725312</v>
      </c>
      <c r="E103" s="232" t="s">
        <v>79</v>
      </c>
      <c r="H103" s="43" t="str">
        <f>IF(OR(H102=0,I$21=""),"",IF(H102&gt;0,"ð","ï"))</f>
        <v>ð</v>
      </c>
      <c r="I103" s="108"/>
      <c r="J103" s="43" t="str">
        <f>IF(OR(J102=0,K$21=""),"",IF(J102&gt;0,"ð","ï"))</f>
        <v>ï</v>
      </c>
      <c r="K103" s="108"/>
      <c r="L103" s="43" t="str">
        <f>IF(OR(L102=0,M$21=""),"",IF(L102&gt;0,"ð","ï"))</f>
        <v>ï</v>
      </c>
      <c r="M103" s="108"/>
      <c r="N103" s="43" t="str">
        <f>IF(OR(N102=0,O$21=""),"",IF(N102&gt;0,"ð","ï"))</f>
        <v>ï</v>
      </c>
      <c r="O103" s="108"/>
      <c r="P103" s="43" t="str">
        <f>IF(OR(P102=0,Q$21=""),"",IF(P102&gt;0,"ð","ï"))</f>
        <v>ï</v>
      </c>
      <c r="Q103" s="108"/>
      <c r="R103" s="43" t="str">
        <f>IF(OR(R102=0,S$21=""),"",IF(R102&gt;0,"ð","ï"))</f>
        <v>ð</v>
      </c>
      <c r="S103" s="108"/>
      <c r="T103" s="43" t="str">
        <f>IF(OR(T102=0,U$21=""),"",IF(T102&gt;0,"ð","ï"))</f>
        <v>ð</v>
      </c>
      <c r="U103" s="108"/>
      <c r="V103" s="43" t="str">
        <f>IF(OR(V102=0,W$21=""),"",IF(V102&gt;0,"ð","ï"))</f>
        <v>ï</v>
      </c>
      <c r="W103" s="108"/>
      <c r="X103" s="43" t="str">
        <f>IF(OR(X102=0,Y$21=""),"",IF(X102&gt;0,"ð","ï"))</f>
        <v>ï</v>
      </c>
      <c r="Y103" s="215"/>
      <c r="Z103" s="43" t="str">
        <f>IF(OR(Z102=0,AA$21=""),"",IF(Z102&gt;0,"ð","ï"))</f>
        <v>ï</v>
      </c>
      <c r="AA103" s="108"/>
      <c r="AB103" s="43" t="str">
        <f>IF(OR(AB102=0,AC$21=""),"",IF(AB102&gt;0,"ð","ï"))</f>
        <v>ï</v>
      </c>
      <c r="AC103" s="108"/>
      <c r="AD103" s="43" t="str">
        <f>IF(OR(AD102=0,AE$21=""),"",IF(AD102&gt;0,"ð","ï"))</f>
        <v>ï</v>
      </c>
      <c r="AE103" s="108"/>
      <c r="AF103" s="43" t="str">
        <f>IF(OR(AF102=0,AG$21=""),"",IF(AF102&gt;0,"ð","ï"))</f>
        <v>ï</v>
      </c>
      <c r="AG103" s="108"/>
      <c r="AH103" s="43" t="str">
        <f>IF(OR(AH102=0,AI$21=""),"",IF(AH102&gt;0,"ð","ï"))</f>
        <v>ï</v>
      </c>
      <c r="AI103" s="108"/>
      <c r="AJ103" s="43" t="str">
        <f>IF(OR(AJ102=0,AK$21=""),"",IF(AJ102&gt;0,"ð","ï"))</f>
        <v>ï</v>
      </c>
      <c r="AK103" s="215"/>
      <c r="AL103" s="43" t="str">
        <f>IF(OR(AL102=0,AM$21=""),"",IF(AL102&gt;0,"ð","ï"))</f>
        <v>ï</v>
      </c>
      <c r="AM103" s="14"/>
      <c r="AN103" s="43" t="str">
        <f>IF(OR(AN102=0,AO$21=""),"",IF(AN102&gt;0,"ð","ï"))</f>
        <v>ï</v>
      </c>
      <c r="AO103" s="14"/>
      <c r="AP103" s="43" t="str">
        <f>IF(OR(AP102=0,AQ$21=""),"",IF(AP102&gt;0,"ð","ï"))</f>
        <v>ï</v>
      </c>
      <c r="AQ103" s="14"/>
      <c r="AR103" s="43" t="str">
        <f>IF(OR(AR102=0,AS$21=""),"",IF(AR102&gt;0,"ð","ï"))</f>
        <v>ï</v>
      </c>
      <c r="AS103" s="247"/>
      <c r="AT103" s="129"/>
    </row>
    <row r="104" spans="1:46" ht="17.5">
      <c r="A104" s="132"/>
      <c r="B104" s="8"/>
      <c r="C104" s="63"/>
      <c r="D104" s="54"/>
      <c r="G104" s="55"/>
      <c r="H104" s="49"/>
      <c r="I104" s="2"/>
      <c r="J104" s="49"/>
      <c r="K104" s="2"/>
      <c r="L104" s="49"/>
      <c r="M104" s="2"/>
      <c r="N104" s="49"/>
      <c r="O104" s="2"/>
      <c r="P104" s="49"/>
      <c r="Q104" s="2"/>
      <c r="R104" s="49"/>
      <c r="S104" s="2"/>
      <c r="T104" s="49"/>
      <c r="U104" s="2"/>
      <c r="V104" s="49"/>
      <c r="W104" s="2"/>
      <c r="X104" s="49"/>
      <c r="Y104" s="2"/>
      <c r="Z104" s="49"/>
      <c r="AA104" s="2"/>
      <c r="AB104" s="49"/>
      <c r="AC104" s="2"/>
      <c r="AD104" s="49"/>
      <c r="AE104" s="2"/>
      <c r="AF104" s="49"/>
      <c r="AG104" s="2"/>
      <c r="AH104" s="49"/>
      <c r="AI104" s="2"/>
      <c r="AJ104" s="49"/>
      <c r="AK104" s="2"/>
      <c r="AL104" s="49"/>
      <c r="AM104" s="2"/>
      <c r="AN104" s="49"/>
      <c r="AO104" s="2"/>
      <c r="AP104" s="49"/>
      <c r="AQ104" s="2"/>
      <c r="AR104" s="49"/>
      <c r="AS104" s="114"/>
      <c r="AT104" s="129"/>
    </row>
    <row r="105" spans="1:46">
      <c r="A105" s="132"/>
      <c r="B105" s="333" t="s">
        <v>35</v>
      </c>
      <c r="C105" s="98" t="s">
        <v>1</v>
      </c>
      <c r="D105" s="101">
        <f>SUM(G105:AS105)</f>
        <v>12782</v>
      </c>
      <c r="G105" s="28">
        <f>G$33</f>
        <v>528</v>
      </c>
      <c r="H105" s="23"/>
      <c r="I105" s="95">
        <f>I$33</f>
        <v>792</v>
      </c>
      <c r="J105" s="23"/>
      <c r="K105" s="95">
        <f>K$33</f>
        <v>528</v>
      </c>
      <c r="L105" s="23"/>
      <c r="M105" s="95">
        <f>M$33</f>
        <v>660</v>
      </c>
      <c r="N105" s="23"/>
      <c r="O105" s="95">
        <f>O$33</f>
        <v>528</v>
      </c>
      <c r="P105" s="23"/>
      <c r="Q105" s="95">
        <f>Q$33</f>
        <v>660</v>
      </c>
      <c r="R105" s="23"/>
      <c r="S105" s="95">
        <f>S$33</f>
        <v>528</v>
      </c>
      <c r="T105" s="23"/>
      <c r="U105" s="95">
        <f>U$33</f>
        <v>792</v>
      </c>
      <c r="V105" s="23"/>
      <c r="W105" s="95">
        <f>W$33</f>
        <v>792</v>
      </c>
      <c r="X105" s="23"/>
      <c r="Y105" s="28">
        <f>Y$33</f>
        <v>792</v>
      </c>
      <c r="Z105" s="76"/>
      <c r="AA105" s="95">
        <f>AA$33</f>
        <v>792</v>
      </c>
      <c r="AB105" s="23"/>
      <c r="AC105" s="95">
        <f>AC$33</f>
        <v>528</v>
      </c>
      <c r="AD105" s="23"/>
      <c r="AE105" s="95">
        <f>AE$33</f>
        <v>792</v>
      </c>
      <c r="AF105" s="23"/>
      <c r="AG105" s="95">
        <f>AG$33</f>
        <v>528</v>
      </c>
      <c r="AH105" s="23"/>
      <c r="AI105" s="95">
        <f>AI$33</f>
        <v>792</v>
      </c>
      <c r="AJ105" s="257"/>
      <c r="AK105" s="28">
        <f>AK$33</f>
        <v>528</v>
      </c>
      <c r="AL105" s="2"/>
      <c r="AM105" s="28">
        <f>AM$33</f>
        <v>792</v>
      </c>
      <c r="AN105" s="2"/>
      <c r="AO105" s="28">
        <f>AO$33</f>
        <v>242</v>
      </c>
      <c r="AP105" s="2"/>
      <c r="AQ105" s="28">
        <f>AQ$33</f>
        <v>660</v>
      </c>
      <c r="AR105" s="2"/>
      <c r="AS105" s="138">
        <f>AS$33</f>
        <v>528</v>
      </c>
      <c r="AT105" s="125"/>
    </row>
    <row r="106" spans="1:46" ht="17.5">
      <c r="A106" s="132"/>
      <c r="B106" s="334"/>
      <c r="C106" s="98" t="s">
        <v>2</v>
      </c>
      <c r="D106" s="101">
        <f>SUM(G106:AS106)</f>
        <v>15840</v>
      </c>
      <c r="G106" s="28">
        <f>G$92*$D$8</f>
        <v>660</v>
      </c>
      <c r="H106" s="49"/>
      <c r="I106" s="28">
        <f>I$92*$D$8</f>
        <v>880</v>
      </c>
      <c r="J106" s="49"/>
      <c r="K106" s="28">
        <f>K$92*$D$8</f>
        <v>660</v>
      </c>
      <c r="L106" s="49"/>
      <c r="M106" s="28">
        <f>M$92*$D$8</f>
        <v>880</v>
      </c>
      <c r="N106" s="49"/>
      <c r="O106" s="28">
        <f>O$92*$D$8</f>
        <v>660</v>
      </c>
      <c r="P106" s="49"/>
      <c r="Q106" s="28">
        <f>Q$92*$D$8</f>
        <v>880</v>
      </c>
      <c r="R106" s="49"/>
      <c r="S106" s="28">
        <f>S$92*$D$8</f>
        <v>660</v>
      </c>
      <c r="T106" s="49"/>
      <c r="U106" s="28">
        <f>U$92*$D$8</f>
        <v>880</v>
      </c>
      <c r="V106" s="49"/>
      <c r="W106" s="28">
        <f>W$92*$D$8</f>
        <v>880</v>
      </c>
      <c r="X106" s="49"/>
      <c r="Y106" s="28">
        <f>Y$92*$D$8</f>
        <v>880</v>
      </c>
      <c r="Z106" s="49"/>
      <c r="AA106" s="28">
        <f>AA$92*$D$8</f>
        <v>880</v>
      </c>
      <c r="AB106" s="49"/>
      <c r="AC106" s="28">
        <f>AC$92*$D$8</f>
        <v>880</v>
      </c>
      <c r="AD106" s="49"/>
      <c r="AE106" s="28">
        <f>AE$92*$D$8</f>
        <v>880</v>
      </c>
      <c r="AF106" s="49"/>
      <c r="AG106" s="28">
        <f>AG$92*$D$8</f>
        <v>880</v>
      </c>
      <c r="AH106" s="49"/>
      <c r="AI106" s="28">
        <f>AI$92*$D$8</f>
        <v>880</v>
      </c>
      <c r="AJ106" s="49"/>
      <c r="AK106" s="28">
        <f>AK$92*$D$8</f>
        <v>660</v>
      </c>
      <c r="AL106" s="49"/>
      <c r="AM106" s="28">
        <f>AM$92*$D$8</f>
        <v>880</v>
      </c>
      <c r="AN106" s="49"/>
      <c r="AO106" s="28">
        <f>AO$92*$D$8</f>
        <v>440</v>
      </c>
      <c r="AP106" s="49"/>
      <c r="AQ106" s="28">
        <f>AQ$92*$D$8</f>
        <v>880</v>
      </c>
      <c r="AR106" s="49"/>
      <c r="AS106" s="138">
        <f>AS$92*$D$8</f>
        <v>660</v>
      </c>
      <c r="AT106" s="125"/>
    </row>
    <row r="107" spans="1:46" ht="18" thickBot="1">
      <c r="A107" s="132"/>
      <c r="B107" s="334"/>
      <c r="C107" s="98" t="s">
        <v>10</v>
      </c>
      <c r="D107" s="101">
        <f>SUM(G107:AS107)</f>
        <v>3058.0000000000009</v>
      </c>
      <c r="G107" s="28">
        <f>($D$19*$D$8-$D$33)*G$20/$D$20</f>
        <v>152.9</v>
      </c>
      <c r="H107" s="49"/>
      <c r="I107" s="28">
        <f>($D$19*$D$8-$D$33)*I$20/$D$20</f>
        <v>152.9</v>
      </c>
      <c r="J107" s="49"/>
      <c r="K107" s="28">
        <f>($D$19*$D$8-$D$33)*K$20/$D$20</f>
        <v>152.9</v>
      </c>
      <c r="L107" s="49"/>
      <c r="M107" s="28">
        <f>($D$19*$D$8-$D$33)*M$20/$D$20</f>
        <v>152.9</v>
      </c>
      <c r="N107" s="49"/>
      <c r="O107" s="28">
        <f>($D$19*$D$8-$D$33)*O$20/$D$20</f>
        <v>152.9</v>
      </c>
      <c r="P107" s="49"/>
      <c r="Q107" s="28">
        <f>($D$19*$D$8-$D$33)*Q$20/$D$20</f>
        <v>152.9</v>
      </c>
      <c r="R107" s="49"/>
      <c r="S107" s="28">
        <f>($D$19*$D$8-$D$33)*S$20/$D$20</f>
        <v>152.9</v>
      </c>
      <c r="T107" s="49"/>
      <c r="U107" s="28">
        <f>($D$19*$D$8-$D$33)*U$20/$D$20</f>
        <v>152.9</v>
      </c>
      <c r="V107" s="49"/>
      <c r="W107" s="28">
        <f>($D$19*$D$8-$D$33)*W$20/$D$20</f>
        <v>152.9</v>
      </c>
      <c r="X107" s="49"/>
      <c r="Y107" s="28">
        <f>($D$19*$D$8-$D$33)*Y$20/$D$20</f>
        <v>152.9</v>
      </c>
      <c r="Z107" s="49"/>
      <c r="AA107" s="28">
        <f>($D$19*$D$8-$D$33)*AA$20/$D$20</f>
        <v>152.9</v>
      </c>
      <c r="AB107" s="49"/>
      <c r="AC107" s="28">
        <f>($D$19*$D$8-$D$33)*AC$20/$D$20</f>
        <v>152.9</v>
      </c>
      <c r="AD107" s="49"/>
      <c r="AE107" s="28">
        <f>($D$19*$D$8-$D$33)*AE$20/$D$20</f>
        <v>152.9</v>
      </c>
      <c r="AF107" s="49"/>
      <c r="AG107" s="28">
        <f>($D$19*$D$8-$D$33)*AG$20/$D$20</f>
        <v>152.9</v>
      </c>
      <c r="AH107" s="49"/>
      <c r="AI107" s="28">
        <f>($D$19*$D$8-$D$33)*AI$20/$D$20</f>
        <v>152.9</v>
      </c>
      <c r="AJ107" s="49"/>
      <c r="AK107" s="28">
        <f>($D$19*$D$8-$D$33)*AK$20/$D$20</f>
        <v>152.9</v>
      </c>
      <c r="AL107" s="49"/>
      <c r="AM107" s="28">
        <f>($D$19*$D$8-$D$33)*AM$20/$D$20</f>
        <v>152.9</v>
      </c>
      <c r="AN107" s="49"/>
      <c r="AO107" s="28">
        <f>($D$19*$D$8-$D$33)*AO$20/$D$20</f>
        <v>152.9</v>
      </c>
      <c r="AP107" s="49"/>
      <c r="AQ107" s="28">
        <f>($D$19*$D$8-$D$33)*AQ$20/$D$20</f>
        <v>152.9</v>
      </c>
      <c r="AR107" s="49"/>
      <c r="AS107" s="138">
        <f>($D$19*$D$8-$D$33)*AS$20/$D$20</f>
        <v>152.9</v>
      </c>
      <c r="AT107" s="125"/>
    </row>
    <row r="108" spans="1:46" ht="13">
      <c r="A108" s="132"/>
      <c r="B108" s="334"/>
      <c r="C108" s="336" t="s">
        <v>9</v>
      </c>
      <c r="D108" s="113">
        <f t="array" ref="D108">MAX(ABS(J108:AR108))</f>
        <v>273.89999999999975</v>
      </c>
      <c r="E108" s="230" t="s">
        <v>78</v>
      </c>
      <c r="H108" s="205">
        <f>IF(G17&lt;&gt;1, D108+G92*$D$8-G107-G105, G92*$D$8-G107-G105)</f>
        <v>-20.899999999999977</v>
      </c>
      <c r="I108" s="206"/>
      <c r="J108" s="205">
        <f>IF(I17&lt;&gt;1, H108+I92*$D$8-I107-I105, I92*$D$8-I107-I105)</f>
        <v>-85.799999999999955</v>
      </c>
      <c r="K108" s="206"/>
      <c r="L108" s="205">
        <f>IF(K17&lt;&gt;1, J108+K92*$D$8-K107-K105, K92*$D$8-K107-K105)</f>
        <v>-106.69999999999993</v>
      </c>
      <c r="M108" s="206"/>
      <c r="N108" s="205">
        <f>IF(M17&lt;&gt;1, L108+M92*$D$8-M107-M105, M92*$D$8-M107-M105)</f>
        <v>-39.599999999999909</v>
      </c>
      <c r="O108" s="206"/>
      <c r="P108" s="205">
        <f>IF(O17&lt;&gt;1, N108+O92*$D$8-O107-O105, O92*$D$8-O107-O105)</f>
        <v>-60.499999999999886</v>
      </c>
      <c r="Q108" s="206"/>
      <c r="R108" s="205">
        <f>IF(Q17&lt;&gt;1, P108+Q92*$D$8-Q107-Q105, Q92*$D$8-Q107-Q105)</f>
        <v>6.6000000000001364</v>
      </c>
      <c r="S108" s="206"/>
      <c r="T108" s="205">
        <f>IF(S17&lt;&gt;1, R108+S92*$D$8-S107-S105, S92*$D$8-S107-S105)</f>
        <v>-14.299999999999841</v>
      </c>
      <c r="U108" s="206"/>
      <c r="V108" s="205">
        <f>IF(U17&lt;&gt;1, T108+U92*$D$8-U107-U105, U92*$D$8-U107-U105)</f>
        <v>-79.199999999999818</v>
      </c>
      <c r="W108" s="206"/>
      <c r="X108" s="205">
        <f>IF(W17&lt;&gt;1, V108+W92*$D$8-W107-W105, W92*$D$8-W107-W105)</f>
        <v>-144.0999999999998</v>
      </c>
      <c r="Y108" s="214"/>
      <c r="Z108" s="205">
        <f>IF(Y17&lt;&gt;1, X108+Y92*$D$8-Y107-Y105, Y92*$D$8-Y107-Y105)</f>
        <v>-208.99999999999977</v>
      </c>
      <c r="AA108" s="206"/>
      <c r="AB108" s="205">
        <f>IF(AA17&lt;&gt;1, Z108+AA92*$D$8-AA107-AA105, AA92*$D$8-AA107-AA105)</f>
        <v>-273.89999999999975</v>
      </c>
      <c r="AC108" s="206"/>
      <c r="AD108" s="205">
        <f>IF(AC17&lt;&gt;1, AB108+AC92*$D$8-AC107-AC105, AC92*$D$8-AC107-AC105)</f>
        <v>-74.799999999999727</v>
      </c>
      <c r="AE108" s="206"/>
      <c r="AF108" s="205">
        <f>IF(AE17&lt;&gt;1, AD108+AE92*$D$8-AE107-AE105, AE92*$D$8-AE107-AE105)</f>
        <v>-139.6999999999997</v>
      </c>
      <c r="AG108" s="206"/>
      <c r="AH108" s="205">
        <f>IF(AG17&lt;&gt;1, AF108+AG92*$D$8-AG107-AG105, AG92*$D$8-AG107-AG105)</f>
        <v>59.400000000000318</v>
      </c>
      <c r="AI108" s="206"/>
      <c r="AJ108" s="205">
        <f>IF(AI17&lt;&gt;1, AH108+AI92*$D$8-AI107-AI105, AI92*$D$8-AI107-AI105)</f>
        <v>-5.4999999999996589</v>
      </c>
      <c r="AK108" s="263"/>
      <c r="AL108" s="205">
        <f>IF(AK17&lt;&gt;1, AJ108+AK92*$D$8-AK107-AK105, AK92*$D$8-AK107-AK105)</f>
        <v>-26.399999999999636</v>
      </c>
      <c r="AM108" s="256"/>
      <c r="AN108" s="205">
        <f>IF(AM17&lt;&gt;1, AL108+AM92*$D$8-AM107-AM105, AM92*$D$8-AM107-AM105)</f>
        <v>-91.299999999999613</v>
      </c>
      <c r="AO108" s="256"/>
      <c r="AP108" s="205">
        <f>IF(AO17&lt;&gt;1, AN108+AO92*$D$8-AO107-AO105, AO92*$D$8-AO107-AO105)</f>
        <v>-46.199999999999619</v>
      </c>
      <c r="AQ108" s="256"/>
      <c r="AR108" s="205">
        <f>IF(AQ17&lt;&gt;1, AP108+AQ92*$D$8-AQ107-AQ105, AQ92*$D$8-AQ107-AQ105)</f>
        <v>20.900000000000432</v>
      </c>
      <c r="AS108" s="267"/>
      <c r="AT108" s="129"/>
    </row>
    <row r="109" spans="1:46" ht="18" thickBot="1">
      <c r="A109" s="132"/>
      <c r="B109" s="335"/>
      <c r="C109" s="337"/>
      <c r="D109" s="231">
        <f t="array" ref="D109">SUM(ABS(H108:AR108))/(Frames_Present-1)</f>
        <v>79.199999999999861</v>
      </c>
      <c r="E109" s="232" t="s">
        <v>79</v>
      </c>
      <c r="H109" s="43" t="str">
        <f>IF(OR(H108=0,I$21=""),"",IF(H108&gt;0,"ð","ï"))</f>
        <v>ï</v>
      </c>
      <c r="I109" s="108"/>
      <c r="J109" s="43" t="str">
        <f>IF(OR(J108=0,K$21=""),"",IF(J108&gt;0,"ð","ï"))</f>
        <v>ï</v>
      </c>
      <c r="K109" s="108"/>
      <c r="L109" s="43" t="str">
        <f>IF(OR(L108=0,M$21=""),"",IF(L108&gt;0,"ð","ï"))</f>
        <v>ï</v>
      </c>
      <c r="M109" s="108"/>
      <c r="N109" s="43" t="str">
        <f>IF(OR(N108=0,O$21=""),"",IF(N108&gt;0,"ð","ï"))</f>
        <v>ï</v>
      </c>
      <c r="O109" s="108"/>
      <c r="P109" s="43" t="str">
        <f>IF(OR(P108=0,Q$21=""),"",IF(P108&gt;0,"ð","ï"))</f>
        <v>ï</v>
      </c>
      <c r="Q109" s="108"/>
      <c r="R109" s="43" t="str">
        <f>IF(OR(R108=0,S$21=""),"",IF(R108&gt;0,"ð","ï"))</f>
        <v>ð</v>
      </c>
      <c r="S109" s="108"/>
      <c r="T109" s="43" t="str">
        <f>IF(OR(T108=0,U$21=""),"",IF(T108&gt;0,"ð","ï"))</f>
        <v>ï</v>
      </c>
      <c r="U109" s="108"/>
      <c r="V109" s="43" t="str">
        <f>IF(OR(V108=0,W$21=""),"",IF(V108&gt;0,"ð","ï"))</f>
        <v>ï</v>
      </c>
      <c r="W109" s="108"/>
      <c r="X109" s="43" t="str">
        <f>IF(OR(X108=0,Y$21=""),"",IF(X108&gt;0,"ð","ï"))</f>
        <v>ï</v>
      </c>
      <c r="Y109" s="2"/>
      <c r="Z109" s="43" t="str">
        <f>IF(OR(Z108=0,AA$21=""),"",IF(Z108&gt;0,"ð","ï"))</f>
        <v>ï</v>
      </c>
      <c r="AA109" s="108"/>
      <c r="AB109" s="43" t="str">
        <f>IF(OR(AB108=0,AC$21=""),"",IF(AB108&gt;0,"ð","ï"))</f>
        <v>ï</v>
      </c>
      <c r="AC109" s="108"/>
      <c r="AD109" s="43" t="str">
        <f>IF(OR(AD108=0,AE$21=""),"",IF(AD108&gt;0,"ð","ï"))</f>
        <v>ï</v>
      </c>
      <c r="AE109" s="108"/>
      <c r="AF109" s="43" t="str">
        <f>IF(OR(AF108=0,AG$21=""),"",IF(AF108&gt;0,"ð","ï"))</f>
        <v>ï</v>
      </c>
      <c r="AG109" s="108"/>
      <c r="AH109" s="43" t="str">
        <f>IF(OR(AH108=0,AI$21=""),"",IF(AH108&gt;0,"ð","ï"))</f>
        <v>ð</v>
      </c>
      <c r="AI109" s="108"/>
      <c r="AJ109" s="43" t="str">
        <f>IF(OR(AJ108=0,AK$21=""),"",IF(AJ108&gt;0,"ð","ï"))</f>
        <v>ï</v>
      </c>
      <c r="AK109" s="2"/>
      <c r="AL109" s="43" t="str">
        <f>IF(OR(AL108=0,AM$21=""),"",IF(AL108&gt;0,"ð","ï"))</f>
        <v>ï</v>
      </c>
      <c r="AM109" s="2"/>
      <c r="AN109" s="43" t="str">
        <f>IF(OR(AN108=0,AO$21=""),"",IF(AN108&gt;0,"ð","ï"))</f>
        <v>ï</v>
      </c>
      <c r="AO109" s="2"/>
      <c r="AP109" s="43" t="str">
        <f>IF(OR(AP108=0,AQ$21=""),"",IF(AP108&gt;0,"ð","ï"))</f>
        <v>ï</v>
      </c>
      <c r="AQ109" s="2"/>
      <c r="AR109" s="43" t="str">
        <f>IF(OR(AR108=0,AS$21=""),"",IF(AR108&gt;0,"ð","ï"))</f>
        <v>ð</v>
      </c>
      <c r="AS109" s="114"/>
      <c r="AT109" s="129"/>
    </row>
    <row r="110" spans="1:46" ht="13" thickBot="1">
      <c r="A110" s="132"/>
      <c r="B110" s="58"/>
      <c r="C110" s="59"/>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115"/>
      <c r="AT110" s="129"/>
    </row>
    <row r="111" spans="1:46" ht="13" thickBot="1">
      <c r="A111" s="133"/>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4"/>
      <c r="AT111" s="153"/>
    </row>
    <row r="112" spans="1:46" hidden="1">
      <c r="B112" s="1"/>
      <c r="C112" s="1"/>
      <c r="D112" s="1"/>
      <c r="F112" s="1"/>
      <c r="G112" s="1"/>
      <c r="H112" s="1"/>
      <c r="I112" s="1"/>
      <c r="J112" s="1"/>
      <c r="K112" s="1"/>
      <c r="L112" s="1"/>
      <c r="M112" s="1"/>
      <c r="N112" s="1"/>
      <c r="O112" s="1"/>
      <c r="P112" s="1"/>
      <c r="Q112" s="1"/>
      <c r="R112" s="1"/>
      <c r="S112" s="1"/>
      <c r="T112" s="1"/>
      <c r="U112" s="1"/>
      <c r="V112" s="1"/>
      <c r="W112" s="1"/>
      <c r="X112" s="143"/>
      <c r="Y112" s="143"/>
      <c r="Z112" s="158"/>
    </row>
    <row r="113" spans="2:25" hidden="1">
      <c r="B113" s="269" t="s">
        <v>76</v>
      </c>
      <c r="F113" s="1"/>
      <c r="H113" s="1"/>
      <c r="I113" s="269" t="s">
        <v>77</v>
      </c>
      <c r="J113" s="1"/>
      <c r="K113" s="1"/>
      <c r="L113" s="1"/>
      <c r="M113" s="1"/>
      <c r="N113" s="1"/>
      <c r="O113" s="1"/>
      <c r="P113" s="1"/>
      <c r="Q113" s="1"/>
      <c r="R113" s="1"/>
      <c r="S113" s="1"/>
      <c r="T113" s="1"/>
      <c r="U113" s="1"/>
      <c r="V113" s="1"/>
      <c r="W113" s="1"/>
      <c r="X113" s="1"/>
      <c r="Y113" s="1"/>
    </row>
  </sheetData>
  <sheetProtection algorithmName="SHA-512" hashValue="pcyiUvKO2J66JpoBIP+FEDN9Vd666NJG7CgfSJvBeZz9CGDLWoeSOLVBZn1isDc1sVVSRZM4cMA6nRH3XdfKhw==" saltValue="VFrSh3jnwaPgRnz1IJC5HA==" spinCount="100000" sheet="1" selectLockedCells="1"/>
  <mergeCells count="63">
    <mergeCell ref="B105:B109"/>
    <mergeCell ref="C108:C109"/>
    <mergeCell ref="B100:B103"/>
    <mergeCell ref="C102:C103"/>
    <mergeCell ref="B91:C91"/>
    <mergeCell ref="B92:C92"/>
    <mergeCell ref="B93:C93"/>
    <mergeCell ref="B94:C94"/>
    <mergeCell ref="B80:B84"/>
    <mergeCell ref="C83:C84"/>
    <mergeCell ref="B71:C71"/>
    <mergeCell ref="B72:C72"/>
    <mergeCell ref="B75:B78"/>
    <mergeCell ref="C77:C78"/>
    <mergeCell ref="B61:B65"/>
    <mergeCell ref="C64:C65"/>
    <mergeCell ref="B56:B59"/>
    <mergeCell ref="C58:C59"/>
    <mergeCell ref="B47:C47"/>
    <mergeCell ref="B48:C48"/>
    <mergeCell ref="B49:C49"/>
    <mergeCell ref="B51:B54"/>
    <mergeCell ref="C53:C54"/>
    <mergeCell ref="P39:S39"/>
    <mergeCell ref="K40:M40"/>
    <mergeCell ref="P40:R40"/>
    <mergeCell ref="K41:M41"/>
    <mergeCell ref="B33:B37"/>
    <mergeCell ref="C36:C37"/>
    <mergeCell ref="B28:B31"/>
    <mergeCell ref="C30:C31"/>
    <mergeCell ref="B17:C17"/>
    <mergeCell ref="B18:C18"/>
    <mergeCell ref="B19:C19"/>
    <mergeCell ref="B20:C20"/>
    <mergeCell ref="B23:B26"/>
    <mergeCell ref="C25:C26"/>
    <mergeCell ref="H12:I12"/>
    <mergeCell ref="J12:K12"/>
    <mergeCell ref="O12:W13"/>
    <mergeCell ref="D13:D14"/>
    <mergeCell ref="F13:M13"/>
    <mergeCell ref="B8:C8"/>
    <mergeCell ref="H10:K10"/>
    <mergeCell ref="O9:V10"/>
    <mergeCell ref="H11:I11"/>
    <mergeCell ref="J11:K11"/>
    <mergeCell ref="B9:D9"/>
    <mergeCell ref="B10:E10"/>
    <mergeCell ref="E8:K8"/>
    <mergeCell ref="B11:E11"/>
    <mergeCell ref="BC3:BF3"/>
    <mergeCell ref="O4:V4"/>
    <mergeCell ref="B5:C5"/>
    <mergeCell ref="O5:V5"/>
    <mergeCell ref="B6:C6"/>
    <mergeCell ref="O6:V6"/>
    <mergeCell ref="E7:K7"/>
    <mergeCell ref="O7:V7"/>
    <mergeCell ref="B1:X1"/>
    <mergeCell ref="O2:V2"/>
    <mergeCell ref="B3:I3"/>
    <mergeCell ref="O3:V3"/>
  </mergeCells>
  <conditionalFormatting sqref="D20">
    <cfRule type="expression" dxfId="71" priority="182">
      <formula>SUM(StringsInitialFrame)&lt;&gt;INT(SUM(StringsInitialFrame))</formula>
    </cfRule>
  </conditionalFormatting>
  <conditionalFormatting sqref="D21">
    <cfRule type="expression" dxfId="70" priority="135">
      <formula>SUM(StringsInitialFrame)&lt;&gt;INT(SUM(StringsInitialFrame))</formula>
    </cfRule>
  </conditionalFormatting>
  <conditionalFormatting sqref="D25:E26">
    <cfRule type="expression" dxfId="69" priority="343">
      <formula>$D$24&gt;1.1*$D$53</formula>
    </cfRule>
  </conditionalFormatting>
  <conditionalFormatting sqref="D30:E31">
    <cfRule type="expression" dxfId="68" priority="341">
      <formula>$D$30&gt;1.1*$D$58</formula>
    </cfRule>
  </conditionalFormatting>
  <conditionalFormatting sqref="D36:E37">
    <cfRule type="expression" dxfId="67" priority="338">
      <formula>$D$36&gt;$D$64</formula>
    </cfRule>
  </conditionalFormatting>
  <conditionalFormatting sqref="D53:E54">
    <cfRule type="expression" dxfId="66" priority="9">
      <formula>$D25&gt;$D53</formula>
    </cfRule>
  </conditionalFormatting>
  <conditionalFormatting sqref="D58:E59">
    <cfRule type="expression" dxfId="65" priority="7">
      <formula>$D30&gt;$D58</formula>
    </cfRule>
    <cfRule type="expression" dxfId="64" priority="8">
      <formula>$D30&gt;1.1*$D58</formula>
    </cfRule>
  </conditionalFormatting>
  <conditionalFormatting sqref="D64:E65">
    <cfRule type="expression" dxfId="63" priority="5">
      <formula>$D36&gt;$D64</formula>
    </cfRule>
  </conditionalFormatting>
  <conditionalFormatting sqref="D77:E78">
    <cfRule type="expression" dxfId="62" priority="3">
      <formula>$D30&gt;$D77</formula>
    </cfRule>
    <cfRule type="expression" dxfId="61" priority="4">
      <formula>$D58&gt;1.1*$D77</formula>
    </cfRule>
  </conditionalFormatting>
  <conditionalFormatting sqref="D83:E84">
    <cfRule type="expression" dxfId="60" priority="2">
      <formula>$D$36&lt;$D$83</formula>
    </cfRule>
    <cfRule type="expression" dxfId="59" priority="1">
      <formula>$D36&gt;$D83</formula>
    </cfRule>
  </conditionalFormatting>
  <conditionalFormatting sqref="D102:E103">
    <cfRule type="expression" dxfId="58" priority="11">
      <formula>$D102&gt;1.1*$D53</formula>
    </cfRule>
    <cfRule type="expression" dxfId="57" priority="371">
      <formula>$D102&lt;$D25</formula>
    </cfRule>
  </conditionalFormatting>
  <conditionalFormatting sqref="D108:E109">
    <cfRule type="expression" dxfId="56" priority="376">
      <formula>$D108&gt;$D64</formula>
    </cfRule>
    <cfRule type="expression" dxfId="55" priority="375">
      <formula>$D108&lt;$D36</formula>
    </cfRule>
  </conditionalFormatting>
  <conditionalFormatting sqref="D85:M85">
    <cfRule type="expression" dxfId="54" priority="366">
      <formula>OR($D$83&gt;$D$64,$D$84&gt;$D$65)</formula>
    </cfRule>
  </conditionalFormatting>
  <conditionalFormatting sqref="F10">
    <cfRule type="expression" dxfId="53" priority="414">
      <formula>$F$10&lt;$F$9</formula>
    </cfRule>
  </conditionalFormatting>
  <conditionalFormatting sqref="F13">
    <cfRule type="expression" dxfId="52" priority="180">
      <formula>SUM(G20:AK20)&lt;&gt;INT(SUM(G20:AK20))</formula>
    </cfRule>
  </conditionalFormatting>
  <conditionalFormatting sqref="G20 I20 K20 M20 O20 Q20 S20 U20 W20 Y20 AA20 AC20 AE20 AG20 AI20 AK20:AS20">
    <cfRule type="expression" dxfId="51" priority="380">
      <formula>MOD(G20,1/$D$7) &lt;&gt;0</formula>
    </cfRule>
  </conditionalFormatting>
  <conditionalFormatting sqref="G17:AS24">
    <cfRule type="expression" dxfId="50" priority="89">
      <formula>G$21&lt;&gt;1</formula>
    </cfRule>
  </conditionalFormatting>
  <conditionalFormatting sqref="G18:AS23">
    <cfRule type="expression" dxfId="49" priority="91">
      <formula>G$21&lt;&gt;1</formula>
    </cfRule>
  </conditionalFormatting>
  <conditionalFormatting sqref="G23:AS24">
    <cfRule type="expression" dxfId="48" priority="90" stopIfTrue="1">
      <formula>G$21&lt;&gt;1</formula>
    </cfRule>
  </conditionalFormatting>
  <conditionalFormatting sqref="G28:AS29 G33:AS35">
    <cfRule type="expression" dxfId="47" priority="81">
      <formula>G$21&lt;&gt;1</formula>
    </cfRule>
  </conditionalFormatting>
  <conditionalFormatting sqref="G47:AS52">
    <cfRule type="expression" dxfId="46" priority="51">
      <formula>G$21&lt;&gt;1</formula>
    </cfRule>
  </conditionalFormatting>
  <conditionalFormatting sqref="G48:AS48">
    <cfRule type="expression" dxfId="45" priority="53">
      <formula>G48&lt;&gt;G$19</formula>
    </cfRule>
  </conditionalFormatting>
  <conditionalFormatting sqref="G49:AS49">
    <cfRule type="expression" dxfId="44" priority="54">
      <formula>G49&lt;&gt;G$20</formula>
    </cfRule>
  </conditionalFormatting>
  <conditionalFormatting sqref="G51:AS52">
    <cfRule type="expression" dxfId="43" priority="52" stopIfTrue="1">
      <formula>G$21&lt;&gt;1</formula>
    </cfRule>
  </conditionalFormatting>
  <conditionalFormatting sqref="G56:AS57 G61:AS63">
    <cfRule type="expression" dxfId="42" priority="61">
      <formula>G$21&lt;&gt;1</formula>
    </cfRule>
  </conditionalFormatting>
  <conditionalFormatting sqref="G71:AS76 G80:AS82">
    <cfRule type="expression" dxfId="41" priority="37">
      <formula>G$21&lt;&gt;1</formula>
    </cfRule>
  </conditionalFormatting>
  <conditionalFormatting sqref="G72:AS72">
    <cfRule type="expression" dxfId="40" priority="38">
      <formula>G72&lt;&gt;G$20</formula>
    </cfRule>
  </conditionalFormatting>
  <conditionalFormatting sqref="G91:AS101 G105:AS107">
    <cfRule type="expression" dxfId="39" priority="17">
      <formula>G$21&lt;&gt;1</formula>
    </cfRule>
  </conditionalFormatting>
  <conditionalFormatting sqref="G92:AS92">
    <cfRule type="expression" dxfId="38" priority="19">
      <formula>G92&lt;&gt;G$19</formula>
    </cfRule>
  </conditionalFormatting>
  <conditionalFormatting sqref="G100:AS101">
    <cfRule type="expression" dxfId="37" priority="18" stopIfTrue="1">
      <formula>G$21&lt;&gt;1</formula>
    </cfRule>
  </conditionalFormatting>
  <conditionalFormatting sqref="H25 J25 L25 N25 P25 R25 T25 V25 X25 Z25 AB25 AD25 AF25 AH25 AJ25 H30 J30 L30 N30 P30 R30 T30 V30 X30 Z30 AB30 AD30 AF30 AH30 AJ30 H36 J36 L36 N36 P36 R36 T36 V36 X36 Z36 AB36 AD36 AF36 AH36 AJ36 H53 J53 L53 N53 P53 R53 T53 V53 X53 Z53 AB53 AD53 AF53 AH53 H58 L58 N58 P58 R58 T58 V58 X58 Z58 AB58 AD58 AF58 AH58 AJ58 H64 L64 N64 P64 R64 T64 V64 X64 Z64 AB64 AD64 AF64 AH64 AJ64">
    <cfRule type="expression" dxfId="36" priority="178">
      <formula>I$21&lt;&gt;1</formula>
    </cfRule>
  </conditionalFormatting>
  <conditionalFormatting sqref="H77 J77 L77 N77 P77 R77 T77 V77 X77 Z77 AB77 AD77 AF77 AH77 AJ77">
    <cfRule type="expression" dxfId="35" priority="123">
      <formula>I$21&lt;&gt;1</formula>
    </cfRule>
  </conditionalFormatting>
  <conditionalFormatting sqref="H83 J83 L83 N83 P83 R83 T83 V83 X83 Z83 AB83 AD83 AF83 AH83 AJ83">
    <cfRule type="expression" dxfId="34" priority="122">
      <formula>I$21&lt;&gt;1</formula>
    </cfRule>
  </conditionalFormatting>
  <conditionalFormatting sqref="H102 J102 L102 N102 P102 R102 T102 V102 X102 Z102 AB102 AD102 AF102 AH102 AJ102">
    <cfRule type="expression" dxfId="33" priority="121">
      <formula>I$21&lt;&gt;1</formula>
    </cfRule>
  </conditionalFormatting>
  <conditionalFormatting sqref="H108 J108 L108 N108 P108 R108 T108 V108 X108 Z108 AB108 AD108 AF108 AH108 AJ108">
    <cfRule type="expression" dxfId="32" priority="120">
      <formula>I$21&lt;&gt;1</formula>
    </cfRule>
  </conditionalFormatting>
  <conditionalFormatting sqref="J58">
    <cfRule type="expression" dxfId="31" priority="125">
      <formula>K$21&lt;&gt;1</formula>
    </cfRule>
  </conditionalFormatting>
  <conditionalFormatting sqref="J64">
    <cfRule type="expression" dxfId="30" priority="124">
      <formula>K$21&lt;&gt;1</formula>
    </cfRule>
  </conditionalFormatting>
  <conditionalFormatting sqref="AJ53">
    <cfRule type="expression" dxfId="29" priority="60">
      <formula>AK$21&lt;&gt;1</formula>
    </cfRule>
  </conditionalFormatting>
  <conditionalFormatting sqref="AL25">
    <cfRule type="expression" dxfId="28" priority="92">
      <formula>AM$21&lt;&gt;1</formula>
    </cfRule>
  </conditionalFormatting>
  <conditionalFormatting sqref="AL30 AL36">
    <cfRule type="expression" dxfId="27" priority="88">
      <formula>AM$21&lt;&gt;1</formula>
    </cfRule>
  </conditionalFormatting>
  <conditionalFormatting sqref="AL53">
    <cfRule type="expression" dxfId="26" priority="55">
      <formula>AM$21&lt;&gt;1</formula>
    </cfRule>
  </conditionalFormatting>
  <conditionalFormatting sqref="AL58 AL64">
    <cfRule type="expression" dxfId="25" priority="80">
      <formula>AM$21&lt;&gt;1</formula>
    </cfRule>
  </conditionalFormatting>
  <conditionalFormatting sqref="AL77">
    <cfRule type="expression" dxfId="24" priority="48">
      <formula>AM$21&lt;&gt;1</formula>
    </cfRule>
  </conditionalFormatting>
  <conditionalFormatting sqref="AL83">
    <cfRule type="expression" dxfId="23" priority="47">
      <formula>AM$21&lt;&gt;1</formula>
    </cfRule>
  </conditionalFormatting>
  <conditionalFormatting sqref="AL102">
    <cfRule type="expression" dxfId="22" priority="31">
      <formula>AM$21&lt;&gt;1</formula>
    </cfRule>
  </conditionalFormatting>
  <conditionalFormatting sqref="AL108">
    <cfRule type="expression" dxfId="21" priority="30">
      <formula>AM$21&lt;&gt;1</formula>
    </cfRule>
  </conditionalFormatting>
  <conditionalFormatting sqref="AN25">
    <cfRule type="expression" dxfId="20" priority="108">
      <formula>AO$21&lt;&gt;1</formula>
    </cfRule>
  </conditionalFormatting>
  <conditionalFormatting sqref="AN30 AN36">
    <cfRule type="expression" dxfId="19" priority="86">
      <formula>AO$21&lt;&gt;1</formula>
    </cfRule>
  </conditionalFormatting>
  <conditionalFormatting sqref="AN53 AN58 AN64">
    <cfRule type="expression" dxfId="18" priority="75">
      <formula>AO$21&lt;&gt;1</formula>
    </cfRule>
  </conditionalFormatting>
  <conditionalFormatting sqref="AN77">
    <cfRule type="expression" dxfId="17" priority="44">
      <formula>AO$21&lt;&gt;1</formula>
    </cfRule>
  </conditionalFormatting>
  <conditionalFormatting sqref="AN83">
    <cfRule type="expression" dxfId="16" priority="43">
      <formula>AO$21&lt;&gt;1</formula>
    </cfRule>
  </conditionalFormatting>
  <conditionalFormatting sqref="AN102">
    <cfRule type="expression" dxfId="15" priority="26">
      <formula>AO$21&lt;&gt;1</formula>
    </cfRule>
  </conditionalFormatting>
  <conditionalFormatting sqref="AN108">
    <cfRule type="expression" dxfId="14" priority="25">
      <formula>AO$21&lt;&gt;1</formula>
    </cfRule>
  </conditionalFormatting>
  <conditionalFormatting sqref="AP25">
    <cfRule type="expression" dxfId="13" priority="104">
      <formula>AQ$21&lt;&gt;1</formula>
    </cfRule>
  </conditionalFormatting>
  <conditionalFormatting sqref="AP30 AP36">
    <cfRule type="expression" dxfId="12" priority="84">
      <formula>AQ$21&lt;&gt;1</formula>
    </cfRule>
  </conditionalFormatting>
  <conditionalFormatting sqref="AP53 AP58 AP64">
    <cfRule type="expression" dxfId="11" priority="70">
      <formula>AQ$21&lt;&gt;1</formula>
    </cfRule>
  </conditionalFormatting>
  <conditionalFormatting sqref="AP77">
    <cfRule type="expression" dxfId="10" priority="40">
      <formula>AQ$21&lt;&gt;1</formula>
    </cfRule>
  </conditionalFormatting>
  <conditionalFormatting sqref="AP83">
    <cfRule type="expression" dxfId="9" priority="39">
      <formula>AQ$21&lt;&gt;1</formula>
    </cfRule>
  </conditionalFormatting>
  <conditionalFormatting sqref="AP102">
    <cfRule type="expression" dxfId="8" priority="21">
      <formula>AQ$21&lt;&gt;1</formula>
    </cfRule>
  </conditionalFormatting>
  <conditionalFormatting sqref="AP108">
    <cfRule type="expression" dxfId="7" priority="20">
      <formula>AQ$21&lt;&gt;1</formula>
    </cfRule>
  </conditionalFormatting>
  <conditionalFormatting sqref="AR25">
    <cfRule type="expression" dxfId="6" priority="100">
      <formula>AS$21&lt;&gt;1</formula>
    </cfRule>
  </conditionalFormatting>
  <conditionalFormatting sqref="AR30 AR36">
    <cfRule type="expression" dxfId="5" priority="82">
      <formula>AS$21&lt;&gt;1</formula>
    </cfRule>
  </conditionalFormatting>
  <conditionalFormatting sqref="AR53 AR58 AR64">
    <cfRule type="expression" dxfId="4" priority="65">
      <formula>AS$21&lt;&gt;1</formula>
    </cfRule>
  </conditionalFormatting>
  <conditionalFormatting sqref="AR77">
    <cfRule type="expression" dxfId="3" priority="36">
      <formula>AS$21&lt;&gt;1</formula>
    </cfRule>
  </conditionalFormatting>
  <conditionalFormatting sqref="AR83">
    <cfRule type="expression" dxfId="2" priority="35">
      <formula>AS$21&lt;&gt;1</formula>
    </cfRule>
  </conditionalFormatting>
  <conditionalFormatting sqref="AR102">
    <cfRule type="expression" dxfId="1" priority="16">
      <formula>AS$21&lt;&gt;1</formula>
    </cfRule>
  </conditionalFormatting>
  <conditionalFormatting sqref="AR108">
    <cfRule type="expression" dxfId="0" priority="15">
      <formula>AS$21&lt;&gt;1</formula>
    </cfRule>
  </conditionalFormatting>
  <dataValidations count="1">
    <dataValidation type="list" showInputMessage="1" showErrorMessage="1" sqref="D7" xr:uid="{00000000-0002-0000-0000-000000000000}">
      <formula1>$BC$5:$BC$8</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indexed="22"/>
  </sheetPr>
  <dimension ref="A1:AZ34"/>
  <sheetViews>
    <sheetView showGridLines="0" workbookViewId="0">
      <selection activeCell="A3" sqref="A3:Q3"/>
    </sheetView>
  </sheetViews>
  <sheetFormatPr defaultRowHeight="12.5"/>
  <cols>
    <col min="1" max="1" width="56.453125" customWidth="1"/>
    <col min="17" max="17" width="16.54296875" customWidth="1"/>
  </cols>
  <sheetData>
    <row r="1" spans="1:52" ht="250.5" customHeight="1" thickBot="1">
      <c r="A1" s="363" t="s">
        <v>86</v>
      </c>
      <c r="B1" s="364"/>
      <c r="C1" s="364"/>
      <c r="D1" s="364"/>
      <c r="E1" s="364"/>
      <c r="F1" s="364"/>
      <c r="G1" s="364"/>
      <c r="H1" s="364"/>
      <c r="I1" s="364"/>
      <c r="J1" s="364"/>
      <c r="K1" s="364"/>
      <c r="L1" s="364"/>
      <c r="M1" s="364"/>
      <c r="N1" s="364"/>
      <c r="O1" s="364"/>
      <c r="P1" s="364"/>
      <c r="Q1" s="365"/>
    </row>
    <row r="2" spans="1:52" ht="13.5" customHeight="1" thickBot="1">
      <c r="A2" s="167"/>
      <c r="B2" s="166"/>
      <c r="C2" s="166"/>
      <c r="D2" s="166"/>
      <c r="E2" s="166"/>
      <c r="F2" s="166"/>
      <c r="G2" s="166"/>
      <c r="H2" s="166"/>
      <c r="I2" s="166"/>
      <c r="J2" s="166"/>
      <c r="K2" s="166"/>
      <c r="L2" s="166"/>
      <c r="M2" s="166"/>
      <c r="N2" s="166"/>
      <c r="O2" s="166"/>
      <c r="P2" s="166"/>
      <c r="Q2" s="166"/>
    </row>
    <row r="3" spans="1:52" ht="85.5" customHeight="1" thickBot="1">
      <c r="A3" s="360" t="s">
        <v>75</v>
      </c>
      <c r="B3" s="361"/>
      <c r="C3" s="361"/>
      <c r="D3" s="361"/>
      <c r="E3" s="361"/>
      <c r="F3" s="361"/>
      <c r="G3" s="361"/>
      <c r="H3" s="361"/>
      <c r="I3" s="361"/>
      <c r="J3" s="361"/>
      <c r="K3" s="361"/>
      <c r="L3" s="361"/>
      <c r="M3" s="361"/>
      <c r="N3" s="361"/>
      <c r="O3" s="361"/>
      <c r="P3" s="361"/>
      <c r="Q3" s="362"/>
    </row>
    <row r="4" spans="1:52" hidden="1">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row>
    <row r="5" spans="1:52" ht="20.5" hidden="1" thickBot="1">
      <c r="A5" s="164" t="s">
        <v>69</v>
      </c>
    </row>
    <row r="6" spans="1:52" ht="20.25" hidden="1" customHeight="1">
      <c r="A6" s="367" t="s">
        <v>57</v>
      </c>
      <c r="B6" s="368"/>
      <c r="C6" s="368"/>
      <c r="D6" s="368"/>
      <c r="E6" s="368"/>
      <c r="F6" s="368"/>
      <c r="G6" s="368"/>
      <c r="H6" s="368"/>
      <c r="I6" s="368"/>
      <c r="J6" s="368"/>
      <c r="K6" s="368"/>
      <c r="L6" s="368"/>
      <c r="M6" s="368"/>
      <c r="N6" s="368"/>
      <c r="O6" s="368"/>
      <c r="P6" s="368"/>
      <c r="Q6" s="36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9"/>
    </row>
    <row r="7" spans="1:52" hidden="1">
      <c r="A7" s="354" t="s">
        <v>46</v>
      </c>
      <c r="B7" s="355"/>
      <c r="C7" s="355"/>
      <c r="D7" s="355"/>
      <c r="E7" s="355"/>
      <c r="F7" s="355"/>
      <c r="G7" s="355"/>
      <c r="H7" s="355"/>
      <c r="I7" s="355"/>
      <c r="J7" s="355"/>
      <c r="K7" s="355"/>
      <c r="L7" s="355"/>
      <c r="M7" s="355"/>
      <c r="N7" s="355"/>
      <c r="O7" s="355"/>
      <c r="P7" s="355"/>
      <c r="Q7" s="355"/>
      <c r="AZ7" s="61"/>
    </row>
    <row r="8" spans="1:52" hidden="1">
      <c r="A8" s="354" t="s">
        <v>45</v>
      </c>
      <c r="B8" s="355"/>
      <c r="C8" s="355"/>
      <c r="D8" s="355"/>
      <c r="E8" s="355"/>
      <c r="F8" s="355"/>
      <c r="G8" s="355"/>
      <c r="H8" s="355"/>
      <c r="I8" s="355"/>
      <c r="J8" s="355"/>
      <c r="K8" s="355"/>
      <c r="L8" s="355"/>
      <c r="M8" s="355"/>
      <c r="N8" s="355"/>
      <c r="O8" s="355"/>
      <c r="P8" s="355"/>
      <c r="Q8" s="355"/>
      <c r="AZ8" s="61"/>
    </row>
    <row r="9" spans="1:52" hidden="1">
      <c r="A9" s="357"/>
      <c r="B9" s="358"/>
      <c r="C9" s="358"/>
      <c r="D9" s="358"/>
      <c r="E9" s="358"/>
      <c r="F9" s="358"/>
      <c r="G9" s="358"/>
      <c r="H9" s="358"/>
      <c r="I9" s="358"/>
      <c r="J9" s="358"/>
      <c r="K9" s="358"/>
      <c r="L9" s="358"/>
      <c r="M9" s="358"/>
      <c r="N9" s="358"/>
      <c r="O9" s="358"/>
      <c r="P9" s="358"/>
      <c r="Q9" s="358"/>
      <c r="AZ9" s="61"/>
    </row>
    <row r="10" spans="1:52" hidden="1">
      <c r="A10" s="354" t="s">
        <v>58</v>
      </c>
      <c r="B10" s="355"/>
      <c r="C10" s="355"/>
      <c r="D10" s="355"/>
      <c r="E10" s="355"/>
      <c r="F10" s="355"/>
      <c r="G10" s="355"/>
      <c r="H10" s="355"/>
      <c r="I10" s="355"/>
      <c r="J10" s="355"/>
      <c r="K10" s="355"/>
      <c r="L10" s="355"/>
      <c r="M10" s="355"/>
      <c r="N10" s="355"/>
      <c r="O10" s="355"/>
      <c r="P10" s="355"/>
      <c r="Q10" s="355"/>
      <c r="AZ10" s="61"/>
    </row>
    <row r="11" spans="1:52" hidden="1">
      <c r="A11" s="354" t="s">
        <v>59</v>
      </c>
      <c r="B11" s="355"/>
      <c r="C11" s="355"/>
      <c r="D11" s="355"/>
      <c r="E11" s="355"/>
      <c r="F11" s="355"/>
      <c r="G11" s="355"/>
      <c r="H11" s="355"/>
      <c r="I11" s="355"/>
      <c r="J11" s="355"/>
      <c r="K11" s="355"/>
      <c r="L11" s="355"/>
      <c r="M11" s="355"/>
      <c r="N11" s="355"/>
      <c r="O11" s="355"/>
      <c r="P11" s="355"/>
      <c r="Q11" s="355"/>
      <c r="R11" s="355"/>
      <c r="S11" s="355"/>
      <c r="T11" s="355"/>
      <c r="U11" s="355"/>
      <c r="V11" s="355"/>
      <c r="W11" s="355"/>
      <c r="X11" s="355"/>
      <c r="Y11" s="355"/>
      <c r="Z11" s="355"/>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6"/>
    </row>
    <row r="12" spans="1:52" hidden="1">
      <c r="A12" s="357" t="s">
        <v>65</v>
      </c>
      <c r="B12" s="358"/>
      <c r="C12" s="358"/>
      <c r="D12" s="358"/>
      <c r="E12" s="358"/>
      <c r="F12" s="358"/>
      <c r="G12" s="358"/>
      <c r="H12" s="358"/>
      <c r="I12" s="358"/>
      <c r="J12" s="358"/>
      <c r="K12" s="358"/>
      <c r="L12" s="358"/>
      <c r="M12" s="358"/>
      <c r="N12" s="358"/>
      <c r="O12" s="358"/>
      <c r="P12" s="358"/>
      <c r="Q12" s="358"/>
      <c r="R12" s="358"/>
      <c r="S12" s="358"/>
      <c r="T12" s="358"/>
      <c r="U12" s="358"/>
      <c r="V12" s="358"/>
      <c r="W12" s="358"/>
      <c r="X12" s="358"/>
      <c r="Y12" s="358"/>
      <c r="Z12" s="358"/>
      <c r="AA12" s="358"/>
      <c r="AB12" s="358"/>
      <c r="AC12" s="358"/>
      <c r="AD12" s="358"/>
      <c r="AE12" s="358"/>
      <c r="AF12" s="358"/>
      <c r="AG12" s="358"/>
      <c r="AH12" s="358"/>
      <c r="AI12" s="358"/>
      <c r="AJ12" s="358"/>
      <c r="AK12" s="358"/>
      <c r="AL12" s="358"/>
      <c r="AM12" s="358"/>
      <c r="AN12" s="358"/>
      <c r="AO12" s="358"/>
      <c r="AP12" s="358"/>
      <c r="AQ12" s="358"/>
      <c r="AR12" s="358"/>
      <c r="AS12" s="358"/>
      <c r="AT12" s="358"/>
      <c r="AU12" s="358"/>
      <c r="AV12" s="358"/>
      <c r="AW12" s="358"/>
      <c r="AX12" s="358"/>
      <c r="AY12" s="358"/>
      <c r="AZ12" s="359"/>
    </row>
    <row r="13" spans="1:52" hidden="1">
      <c r="A13" s="354"/>
      <c r="B13" s="355"/>
      <c r="C13" s="355"/>
      <c r="D13" s="355"/>
      <c r="E13" s="355"/>
      <c r="F13" s="355"/>
      <c r="G13" s="355"/>
      <c r="H13" s="355"/>
      <c r="I13" s="355"/>
      <c r="J13" s="355"/>
      <c r="K13" s="355"/>
      <c r="L13" s="355"/>
      <c r="M13" s="355"/>
      <c r="N13" s="355"/>
      <c r="O13" s="355"/>
      <c r="P13" s="355"/>
      <c r="Q13" s="355"/>
      <c r="AZ13" s="61"/>
    </row>
    <row r="14" spans="1:52" hidden="1">
      <c r="A14" s="354" t="s">
        <v>42</v>
      </c>
      <c r="B14" s="355"/>
      <c r="C14" s="355"/>
      <c r="D14" s="355"/>
      <c r="E14" s="355"/>
      <c r="F14" s="355"/>
      <c r="G14" s="355"/>
      <c r="H14" s="355"/>
      <c r="I14" s="355"/>
      <c r="J14" s="355"/>
      <c r="K14" s="355"/>
      <c r="L14" s="355"/>
      <c r="M14" s="355"/>
      <c r="N14" s="355"/>
      <c r="O14" s="355"/>
      <c r="P14" s="355"/>
      <c r="Q14" s="355"/>
      <c r="AZ14" s="61"/>
    </row>
    <row r="15" spans="1:52" hidden="1">
      <c r="A15" s="357" t="s">
        <v>43</v>
      </c>
      <c r="B15" s="358"/>
      <c r="C15" s="358"/>
      <c r="D15" s="358"/>
      <c r="E15" s="358"/>
      <c r="F15" s="358"/>
      <c r="G15" s="358"/>
      <c r="H15" s="358"/>
      <c r="I15" s="358"/>
      <c r="J15" s="358"/>
      <c r="K15" s="358"/>
      <c r="L15" s="358"/>
      <c r="M15" s="358"/>
      <c r="N15" s="358"/>
      <c r="O15" s="358"/>
      <c r="P15" s="358"/>
      <c r="Q15" s="358"/>
      <c r="AZ15" s="61"/>
    </row>
    <row r="16" spans="1:52" hidden="1">
      <c r="A16" s="354" t="s">
        <v>60</v>
      </c>
      <c r="B16" s="355"/>
      <c r="C16" s="355"/>
      <c r="D16" s="355"/>
      <c r="E16" s="355"/>
      <c r="F16" s="355"/>
      <c r="G16" s="355"/>
      <c r="H16" s="355"/>
      <c r="I16" s="355"/>
      <c r="J16" s="355"/>
      <c r="K16" s="355"/>
      <c r="L16" s="355"/>
      <c r="M16" s="355"/>
      <c r="N16" s="355"/>
      <c r="O16" s="355"/>
      <c r="P16" s="355"/>
      <c r="Q16" s="355"/>
      <c r="AZ16" s="61"/>
    </row>
    <row r="17" spans="1:52" hidden="1">
      <c r="A17" s="354" t="s">
        <v>61</v>
      </c>
      <c r="B17" s="355"/>
      <c r="C17" s="355"/>
      <c r="D17" s="355"/>
      <c r="E17" s="355"/>
      <c r="F17" s="355"/>
      <c r="G17" s="355"/>
      <c r="H17" s="355"/>
      <c r="I17" s="355"/>
      <c r="J17" s="355"/>
      <c r="K17" s="355"/>
      <c r="L17" s="355"/>
      <c r="M17" s="355"/>
      <c r="N17" s="355"/>
      <c r="O17" s="355"/>
      <c r="P17" s="355"/>
      <c r="Q17" s="355"/>
      <c r="AZ17" s="61"/>
    </row>
    <row r="18" spans="1:52" hidden="1">
      <c r="A18" s="354" t="s">
        <v>62</v>
      </c>
      <c r="B18" s="355"/>
      <c r="C18" s="355"/>
      <c r="D18" s="355"/>
      <c r="E18" s="355"/>
      <c r="F18" s="355"/>
      <c r="G18" s="355"/>
      <c r="H18" s="355"/>
      <c r="I18" s="355"/>
      <c r="J18" s="355"/>
      <c r="K18" s="355"/>
      <c r="L18" s="355"/>
      <c r="M18" s="355"/>
      <c r="N18" s="355"/>
      <c r="O18" s="355"/>
      <c r="P18" s="355"/>
      <c r="Q18" s="355"/>
      <c r="AZ18" s="61"/>
    </row>
    <row r="19" spans="1:52" hidden="1">
      <c r="A19" s="354" t="s">
        <v>63</v>
      </c>
      <c r="B19" s="355"/>
      <c r="C19" s="355"/>
      <c r="D19" s="355"/>
      <c r="E19" s="355"/>
      <c r="F19" s="355"/>
      <c r="G19" s="355"/>
      <c r="H19" s="355"/>
      <c r="I19" s="355"/>
      <c r="J19" s="355"/>
      <c r="K19" s="355"/>
      <c r="L19" s="355"/>
      <c r="M19" s="355"/>
      <c r="N19" s="355"/>
      <c r="O19" s="355"/>
      <c r="P19" s="355"/>
      <c r="Q19" s="355"/>
      <c r="AZ19" s="61"/>
    </row>
    <row r="20" spans="1:52" hidden="1">
      <c r="A20" s="354" t="s">
        <v>64</v>
      </c>
      <c r="B20" s="355"/>
      <c r="C20" s="355"/>
      <c r="D20" s="355"/>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355"/>
      <c r="AP20" s="355"/>
      <c r="AQ20" s="355"/>
      <c r="AR20" s="355"/>
      <c r="AS20" s="355"/>
      <c r="AT20" s="355"/>
      <c r="AU20" s="355"/>
      <c r="AV20" s="355"/>
      <c r="AW20" s="355"/>
      <c r="AX20" s="355"/>
      <c r="AY20" s="355"/>
      <c r="AZ20" s="356"/>
    </row>
    <row r="21" spans="1:52" hidden="1">
      <c r="A21" s="161" t="s">
        <v>44</v>
      </c>
      <c r="AZ21" s="61"/>
    </row>
    <row r="22" spans="1:52" hidden="1">
      <c r="A22" s="161"/>
      <c r="AZ22" s="61"/>
    </row>
    <row r="23" spans="1:52" hidden="1">
      <c r="A23" s="161"/>
      <c r="AZ23" s="61"/>
    </row>
    <row r="24" spans="1:52" ht="13" hidden="1" thickBot="1">
      <c r="A24" s="4"/>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160"/>
    </row>
    <row r="25" spans="1:52" ht="13" hidden="1" thickBot="1"/>
    <row r="26" spans="1:52" hidden="1">
      <c r="A26" s="162"/>
      <c r="B26" s="158"/>
      <c r="C26" s="158"/>
      <c r="D26" s="158"/>
      <c r="E26" s="158"/>
      <c r="F26" s="158"/>
      <c r="G26" s="158"/>
      <c r="H26" s="158"/>
      <c r="I26" s="158"/>
      <c r="J26" s="158"/>
      <c r="K26" s="158"/>
      <c r="L26" s="158"/>
      <c r="M26" s="158"/>
      <c r="N26" s="158"/>
      <c r="O26" s="158"/>
      <c r="P26" s="158"/>
      <c r="Q26" s="158"/>
      <c r="R26" s="159"/>
    </row>
    <row r="27" spans="1:52" hidden="1">
      <c r="A27" s="163" t="s">
        <v>66</v>
      </c>
      <c r="R27" s="61"/>
    </row>
    <row r="28" spans="1:52" hidden="1">
      <c r="A28" s="3"/>
      <c r="R28" s="61"/>
    </row>
    <row r="29" spans="1:52" hidden="1">
      <c r="A29" s="357" t="s">
        <v>67</v>
      </c>
      <c r="B29" s="358"/>
      <c r="C29" s="358"/>
      <c r="D29" s="358"/>
      <c r="E29" s="358"/>
      <c r="F29" s="358"/>
      <c r="G29" s="358"/>
      <c r="H29" s="358"/>
      <c r="I29" s="358"/>
      <c r="J29" s="358"/>
      <c r="K29" s="358"/>
      <c r="L29" s="358"/>
      <c r="M29" s="358"/>
      <c r="N29" s="358"/>
      <c r="O29" s="358"/>
      <c r="P29" s="358"/>
      <c r="Q29" s="358"/>
      <c r="R29" s="359"/>
    </row>
    <row r="30" spans="1:52" hidden="1">
      <c r="A30" s="354" t="s">
        <v>68</v>
      </c>
      <c r="B30" s="355"/>
      <c r="C30" s="355"/>
      <c r="D30" s="355"/>
      <c r="E30" s="355"/>
      <c r="F30" s="355"/>
      <c r="G30" s="355"/>
      <c r="H30" s="355"/>
      <c r="I30" s="355"/>
      <c r="J30" s="355"/>
      <c r="K30" s="355"/>
      <c r="L30" s="355"/>
      <c r="M30" s="355"/>
      <c r="N30" s="355"/>
      <c r="O30" s="355"/>
      <c r="P30" s="355"/>
      <c r="Q30" s="355"/>
      <c r="R30" s="356"/>
    </row>
    <row r="31" spans="1:52" ht="13" hidden="1" thickBot="1">
      <c r="A31" s="4"/>
      <c r="B31" s="51"/>
      <c r="C31" s="51"/>
      <c r="D31" s="51"/>
      <c r="E31" s="51"/>
      <c r="F31" s="51"/>
      <c r="G31" s="51"/>
      <c r="H31" s="51"/>
      <c r="I31" s="51"/>
      <c r="J31" s="51"/>
      <c r="K31" s="51"/>
      <c r="L31" s="51"/>
      <c r="M31" s="51"/>
      <c r="N31" s="51"/>
      <c r="O31" s="51"/>
      <c r="P31" s="51"/>
      <c r="Q31" s="51"/>
      <c r="R31" s="160"/>
    </row>
    <row r="32" spans="1:52" ht="10.5" customHeight="1" thickBot="1">
      <c r="A32" s="87"/>
    </row>
    <row r="33" spans="1:20" ht="148.5" customHeight="1" thickBot="1">
      <c r="A33" s="366" t="s">
        <v>53</v>
      </c>
      <c r="B33" s="361"/>
      <c r="C33" s="361"/>
      <c r="D33" s="361"/>
      <c r="E33" s="361"/>
      <c r="F33" s="361"/>
      <c r="G33" s="361"/>
      <c r="H33" s="361"/>
      <c r="I33" s="361"/>
      <c r="J33" s="361"/>
      <c r="K33" s="361"/>
      <c r="L33" s="361"/>
      <c r="M33" s="361"/>
      <c r="N33" s="361"/>
      <c r="O33" s="361"/>
      <c r="P33" s="361"/>
      <c r="Q33" s="362"/>
      <c r="R33" s="171"/>
      <c r="S33" s="171"/>
      <c r="T33" s="171"/>
    </row>
    <row r="34" spans="1:20">
      <c r="A34" s="87"/>
    </row>
  </sheetData>
  <sheetProtection password="ED70" sheet="1" objects="1" scenarios="1" selectLockedCells="1"/>
  <mergeCells count="20">
    <mergeCell ref="A3:Q3"/>
    <mergeCell ref="A1:Q1"/>
    <mergeCell ref="A33:Q33"/>
    <mergeCell ref="A14:Q14"/>
    <mergeCell ref="A15:Q15"/>
    <mergeCell ref="A16:Q16"/>
    <mergeCell ref="A6:Q6"/>
    <mergeCell ref="A7:Q7"/>
    <mergeCell ref="A8:Q8"/>
    <mergeCell ref="A9:Q9"/>
    <mergeCell ref="A30:R30"/>
    <mergeCell ref="A17:Q17"/>
    <mergeCell ref="A18:Q18"/>
    <mergeCell ref="A19:Q19"/>
    <mergeCell ref="A10:Q10"/>
    <mergeCell ref="A20:AZ20"/>
    <mergeCell ref="A11:AZ11"/>
    <mergeCell ref="A29:R29"/>
    <mergeCell ref="A12:AZ12"/>
    <mergeCell ref="A13:Q13"/>
  </mergeCells>
  <phoneticPr fontId="2" type="noConversion"/>
  <pageMargins left="0.75" right="0.75" top="1" bottom="1" header="0.5" footer="0.5"/>
  <pageSetup orientation="portrait" horizontalDpi="464" verticalDpi="464" copies="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21</vt:i4>
      </vt:variant>
    </vt:vector>
  </HeadingPairs>
  <TitlesOfParts>
    <vt:vector size="23" baseType="lpstr">
      <vt:lpstr>Main</vt:lpstr>
      <vt:lpstr>Instructions</vt:lpstr>
      <vt:lpstr>BattCons</vt:lpstr>
      <vt:lpstr>FrameNumber</vt:lpstr>
      <vt:lpstr>Frames_Present</vt:lpstr>
      <vt:lpstr>Frames_Sys</vt:lpstr>
      <vt:lpstr>Load_Frame</vt:lpstr>
      <vt:lpstr>Load_FrameEoD</vt:lpstr>
      <vt:lpstr>Load_SysEoD</vt:lpstr>
      <vt:lpstr>Load_SysFloat</vt:lpstr>
      <vt:lpstr>Load_SysStartRecharge</vt:lpstr>
      <vt:lpstr>RechargeFactor</vt:lpstr>
      <vt:lpstr>RectifierPositions_Frame</vt:lpstr>
      <vt:lpstr>RectifierPositions_Sys</vt:lpstr>
      <vt:lpstr>RectifierRating</vt:lpstr>
      <vt:lpstr>Rectifiers_InstalledFrame</vt:lpstr>
      <vt:lpstr>Rectifiers_InstalledFrame_Balanced</vt:lpstr>
      <vt:lpstr>Rectifiers_InstalledSys</vt:lpstr>
      <vt:lpstr>Strings_Frame_Bal</vt:lpstr>
      <vt:lpstr>StringsInitialFrame</vt:lpstr>
      <vt:lpstr>StringSys</vt:lpstr>
      <vt:lpstr>V_EoD</vt:lpstr>
      <vt:lpstr>V_Float</vt:lpstr>
    </vt:vector>
  </TitlesOfParts>
  <Company>GE Critical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Distributed Architecture Balancer</dc:title>
  <dc:creator>Greg Mathiesen</dc:creator>
  <cp:lastModifiedBy>Paul Smith</cp:lastModifiedBy>
  <cp:lastPrinted>2006-08-17T18:50:54Z</cp:lastPrinted>
  <dcterms:created xsi:type="dcterms:W3CDTF">2006-08-01T16:36:56Z</dcterms:created>
  <dcterms:modified xsi:type="dcterms:W3CDTF">2023-10-04T20:23:22Z</dcterms:modified>
</cp:coreProperties>
</file>